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40" windowWidth="9255" windowHeight="9660" activeTab="1"/>
  </bookViews>
  <sheets>
    <sheet name="Rekapitulace stavby" sheetId="1" r:id="rId1"/>
    <sheet name="223458 - Hážovický potok,..." sheetId="2" r:id="rId2"/>
  </sheets>
  <definedNames>
    <definedName name="_xlnm._FilterDatabase" localSheetId="1" hidden="1">'223458 - Hážovický potok,...'!$C$119:$K$240</definedName>
    <definedName name="_xlnm.Print_Titles" localSheetId="1">'223458 - Hážovický potok,...'!$119:$119</definedName>
    <definedName name="_xlnm.Print_Titles" localSheetId="0">'Rekapitulace stavby'!$92:$92</definedName>
    <definedName name="_xlnm.Print_Area" localSheetId="1">'223458 - Hážovický potok,...'!$C$4:$J$76,'223458 - Hážovický potok,...'!$C$82:$J$103,'223458 - Hážovický potok,...'!$C$109:$K$240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R225" i="2" s="1"/>
  <c r="P230" i="2"/>
  <c r="BK230" i="2"/>
  <c r="J230" i="2"/>
  <c r="BE230" i="2"/>
  <c r="BI228" i="2"/>
  <c r="BH228" i="2"/>
  <c r="BG228" i="2"/>
  <c r="BF228" i="2"/>
  <c r="T228" i="2"/>
  <c r="R228" i="2"/>
  <c r="P228" i="2"/>
  <c r="BK228" i="2"/>
  <c r="BK225" i="2" s="1"/>
  <c r="J225" i="2" s="1"/>
  <c r="J102" i="2" s="1"/>
  <c r="J228" i="2"/>
  <c r="BE228" i="2"/>
  <c r="BI226" i="2"/>
  <c r="BH226" i="2"/>
  <c r="BG226" i="2"/>
  <c r="BF226" i="2"/>
  <c r="T226" i="2"/>
  <c r="T225" i="2"/>
  <c r="R226" i="2"/>
  <c r="P226" i="2"/>
  <c r="P225" i="2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T219" i="2"/>
  <c r="R220" i="2"/>
  <c r="R219" i="2"/>
  <c r="P220" i="2"/>
  <c r="P219" i="2"/>
  <c r="BK220" i="2"/>
  <c r="BK219" i="2"/>
  <c r="J219" i="2" s="1"/>
  <c r="J101" i="2" s="1"/>
  <c r="J220" i="2"/>
  <c r="BE220" i="2" s="1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/>
  <c r="BI208" i="2"/>
  <c r="BH208" i="2"/>
  <c r="BG208" i="2"/>
  <c r="BF208" i="2"/>
  <c r="T208" i="2"/>
  <c r="T207" i="2"/>
  <c r="R208" i="2"/>
  <c r="R207" i="2"/>
  <c r="P208" i="2"/>
  <c r="P207" i="2"/>
  <c r="BK208" i="2"/>
  <c r="BK207" i="2"/>
  <c r="J207" i="2" s="1"/>
  <c r="J100" i="2" s="1"/>
  <c r="J208" i="2"/>
  <c r="BE208" i="2" s="1"/>
  <c r="BI201" i="2"/>
  <c r="BH201" i="2"/>
  <c r="BG201" i="2"/>
  <c r="BF201" i="2"/>
  <c r="T201" i="2"/>
  <c r="R201" i="2"/>
  <c r="P201" i="2"/>
  <c r="BK201" i="2"/>
  <c r="J201" i="2"/>
  <c r="BE201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2" i="2"/>
  <c r="BH182" i="2"/>
  <c r="BG182" i="2"/>
  <c r="BF182" i="2"/>
  <c r="T182" i="2"/>
  <c r="T181" i="2"/>
  <c r="R182" i="2"/>
  <c r="R181" i="2"/>
  <c r="P182" i="2"/>
  <c r="P181" i="2"/>
  <c r="BK182" i="2"/>
  <c r="BK181" i="2"/>
  <c r="J181" i="2" s="1"/>
  <c r="J99" i="2" s="1"/>
  <c r="J182" i="2"/>
  <c r="BE182" i="2" s="1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R166" i="2" s="1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BK166" i="2" s="1"/>
  <c r="J166" i="2" s="1"/>
  <c r="J98" i="2" s="1"/>
  <c r="J169" i="2"/>
  <c r="BE169" i="2"/>
  <c r="BI167" i="2"/>
  <c r="BH167" i="2"/>
  <c r="BG167" i="2"/>
  <c r="BF167" i="2"/>
  <c r="T167" i="2"/>
  <c r="T166" i="2"/>
  <c r="R167" i="2"/>
  <c r="P167" i="2"/>
  <c r="P166" i="2"/>
  <c r="BK167" i="2"/>
  <c r="J167" i="2"/>
  <c r="BE167" i="2" s="1"/>
  <c r="BI165" i="2"/>
  <c r="BH165" i="2"/>
  <c r="BG165" i="2"/>
  <c r="BF165" i="2"/>
  <c r="T165" i="2"/>
  <c r="R165" i="2"/>
  <c r="R160" i="2" s="1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BK160" i="2" s="1"/>
  <c r="J160" i="2" s="1"/>
  <c r="J97" i="2" s="1"/>
  <c r="J163" i="2"/>
  <c r="BE163" i="2"/>
  <c r="BI161" i="2"/>
  <c r="BH161" i="2"/>
  <c r="BG161" i="2"/>
  <c r="BF161" i="2"/>
  <c r="T161" i="2"/>
  <c r="T160" i="2"/>
  <c r="R161" i="2"/>
  <c r="P161" i="2"/>
  <c r="P160" i="2"/>
  <c r="BK161" i="2"/>
  <c r="J161" i="2"/>
  <c r="BE161" i="2" s="1"/>
  <c r="BI158" i="2"/>
  <c r="BH158" i="2"/>
  <c r="BG158" i="2"/>
  <c r="BF158" i="2"/>
  <c r="T158" i="2"/>
  <c r="R158" i="2"/>
  <c r="P158" i="2"/>
  <c r="BK158" i="2"/>
  <c r="J158" i="2"/>
  <c r="BE158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F35" i="2"/>
  <c r="BD95" i="1" s="1"/>
  <c r="BD94" i="1" s="1"/>
  <c r="W33" i="1" s="1"/>
  <c r="BH123" i="2"/>
  <c r="F34" i="2" s="1"/>
  <c r="BC95" i="1" s="1"/>
  <c r="BC94" i="1" s="1"/>
  <c r="BG123" i="2"/>
  <c r="F33" i="2"/>
  <c r="BB95" i="1" s="1"/>
  <c r="BB94" i="1" s="1"/>
  <c r="BF123" i="2"/>
  <c r="J32" i="2" s="1"/>
  <c r="AW95" i="1" s="1"/>
  <c r="T123" i="2"/>
  <c r="T122" i="2"/>
  <c r="T121" i="2" s="1"/>
  <c r="T120" i="2" s="1"/>
  <c r="R123" i="2"/>
  <c r="R122" i="2"/>
  <c r="R121" i="2" s="1"/>
  <c r="R120" i="2" s="1"/>
  <c r="P123" i="2"/>
  <c r="P122" i="2"/>
  <c r="P121" i="2" s="1"/>
  <c r="P120" i="2" s="1"/>
  <c r="AU95" i="1" s="1"/>
  <c r="AU94" i="1" s="1"/>
  <c r="BK123" i="2"/>
  <c r="BK122" i="2" s="1"/>
  <c r="J123" i="2"/>
  <c r="BE123" i="2" s="1"/>
  <c r="J116" i="2"/>
  <c r="F116" i="2"/>
  <c r="F114" i="2"/>
  <c r="E112" i="2"/>
  <c r="J89" i="2"/>
  <c r="F89" i="2"/>
  <c r="F87" i="2"/>
  <c r="E85" i="2"/>
  <c r="J22" i="2"/>
  <c r="E22" i="2"/>
  <c r="J90" i="2" s="1"/>
  <c r="J21" i="2"/>
  <c r="J16" i="2"/>
  <c r="E16" i="2"/>
  <c r="F117" i="2"/>
  <c r="F90" i="2"/>
  <c r="J15" i="2"/>
  <c r="J10" i="2"/>
  <c r="J114" i="2"/>
  <c r="J87" i="2"/>
  <c r="AS94" i="1"/>
  <c r="L90" i="1"/>
  <c r="AM90" i="1"/>
  <c r="AM89" i="1"/>
  <c r="L89" i="1"/>
  <c r="AM87" i="1"/>
  <c r="L87" i="1"/>
  <c r="L85" i="1"/>
  <c r="L84" i="1"/>
  <c r="F31" i="2" l="1"/>
  <c r="AZ95" i="1" s="1"/>
  <c r="AZ94" i="1" s="1"/>
  <c r="J31" i="2"/>
  <c r="AV95" i="1" s="1"/>
  <c r="AT95" i="1" s="1"/>
  <c r="J122" i="2"/>
  <c r="J96" i="2" s="1"/>
  <c r="BK121" i="2"/>
  <c r="AX94" i="1"/>
  <c r="W31" i="1"/>
  <c r="AY94" i="1"/>
  <c r="W32" i="1"/>
  <c r="J117" i="2"/>
  <c r="F32" i="2"/>
  <c r="BA95" i="1" s="1"/>
  <c r="BA94" i="1" s="1"/>
  <c r="W30" i="1" l="1"/>
  <c r="AW94" i="1"/>
  <c r="AK30" i="1" s="1"/>
  <c r="J121" i="2"/>
  <c r="J95" i="2" s="1"/>
  <c r="BK120" i="2"/>
  <c r="J120" i="2" s="1"/>
  <c r="AV94" i="1"/>
  <c r="W29" i="1"/>
  <c r="J94" i="2" l="1"/>
  <c r="J28" i="2"/>
  <c r="AK29" i="1"/>
  <c r="AT94" i="1"/>
  <c r="J37" i="2" l="1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<sst xmlns="http://schemas.openxmlformats.org/spreadsheetml/2006/main" count="1617" uniqueCount="402">
  <si>
    <t>Export Komplet</t>
  </si>
  <si>
    <t/>
  </si>
  <si>
    <t>2.0</t>
  </si>
  <si>
    <t>ZAMOK</t>
  </si>
  <si>
    <t>False</t>
  </si>
  <si>
    <t>{b0e69eb5-a4dc-47d9-8775-f7a3303320d1}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</si>
  <si>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</si>
  <si>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</si>
  <si>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</si>
  <si>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</si>
  <si>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</si>
  <si>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</si>
  <si>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</si>
  <si>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</si>
  <si>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223458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</si>
  <si>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</si>
  <si>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</si>
  <si>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Hážovický potok, Hážovice - oprava PB zdi</t>
  </si>
  <si>
    <t>KSO:</t>
  </si>
  <si>
    <t>CC-CZ:</t>
  </si>
  <si>
    <t>Místo:</t>
  </si>
  <si>
    <t>Hážovice</t>
  </si>
  <si>
    <t>Datum:</t>
  </si>
  <si>
    <t>6. 11. 2019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</si>
  <si>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</si>
  <si>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</si>
  <si>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</si>
  <si>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</si>
  <si>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</si>
  <si>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</si>
  <si>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</si>
  <si>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</si>
  <si>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</si>
  <si>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</si>
  <si>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</si>
  <si>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</si>
  <si>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</si>
  <si>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</si>
  <si>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</si>
  <si>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</si>
  <si>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</si>
  <si>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</si>
  <si>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</si>
  <si>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</si>
  <si>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</si>
  <si>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</si>
  <si>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</si>
  <si>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</si>
  <si>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</si>
  <si>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</si>
  <si>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</si>
  <si>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</si>
  <si>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</si>
  <si>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</si>
  <si>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</si>
  <si>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</si>
  <si>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</si>
  <si>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</si>
  <si>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</si>
  <si>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</si>
  <si>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</si>
  <si>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</si>
  <si>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</si>
  <si>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</si>
  <si>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</si>
  <si>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</si>
  <si>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</si>
  <si>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</si>
  <si>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</si>
  <si>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</si>
  <si>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</si>
  <si>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</si>
  <si>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</si>
  <si>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</si>
  <si>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</si>
  <si>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</si>
  <si>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</si>
  <si>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</si>
  <si>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</si>
  <si>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</si>
  <si>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</si>
  <si>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</si>
  <si>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</si>
  <si>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</si>
  <si>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</si>
  <si>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</si>
  <si>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</si>
  <si>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</si>
  <si>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</si>
  <si>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</si>
  <si>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</si>
  <si>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</si>
  <si>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</si>
  <si>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</si>
  <si>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</si>
  <si>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</si>
  <si>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</si>
  <si>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</si>
  <si>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</si>
  <si>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</si>
  <si>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</si>
  <si>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</si>
  <si>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</si>
  <si>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</si>
  <si>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</si>
  <si>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</si>
  <si>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</si>
  <si>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</si>
  <si>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</si>
  <si>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</si>
  <si>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</si>
  <si>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</si>
  <si>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</si>
  <si>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</si>
  <si>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</si>
  <si>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</si>
  <si>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</si>
  <si>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</si>
  <si>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</si>
  <si>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 průměru kmene do 100 mm do sklonu terénu 1 : 5, při celkové ploše do 1 000 m2</t>
  </si>
  <si>
    <t>m2</t>
  </si>
  <si>
    <t>CS ÚRS 2019 01</t>
  </si>
  <si>
    <t>4</t>
  </si>
  <si>
    <t>1467652976</t>
  </si>
  <si>
    <t>111201401</t>
  </si>
  <si>
    <t>Spálení odstraněných křovin a stromů na hromadách  průměru kmene do 100 mm pro jakoukoliv plochu</t>
  </si>
  <si>
    <t>-2095048847</t>
  </si>
  <si>
    <t>3</t>
  </si>
  <si>
    <t>114203104</t>
  </si>
  <si>
    <t>Rozebrání dlažeb nebo záhozů s naložením na dopravní prostředek záhozů, rovnanin a soustřeďovacích staveb provedených na sucho</t>
  </si>
  <si>
    <t>m3</t>
  </si>
  <si>
    <t>508443676</t>
  </si>
  <si>
    <t>VV</t>
  </si>
  <si>
    <t>záhozová patka</t>
  </si>
  <si>
    <t>25 * 0,44/2 + 4 * 4 * 0,5 * 0,2</t>
  </si>
  <si>
    <t>rovnanina</t>
  </si>
  <si>
    <t>2,828 * (0,4+0,715)/2 * 25 * 0,3</t>
  </si>
  <si>
    <t>Součet</t>
  </si>
  <si>
    <t>114203201</t>
  </si>
  <si>
    <t>Očištění lomového kamene nebo betonových tvárnic získaných při rozebrání dlažeb, záhozů, rovnanin a soustřeďovacích staveb od hlíny nebo písku</t>
  </si>
  <si>
    <t>-1633487357</t>
  </si>
  <si>
    <t>5</t>
  </si>
  <si>
    <t>114203301</t>
  </si>
  <si>
    <t>Třídění lomového kamene nebo betonových tvárnic získaných při rozebrání dlažeb, záhozů, rovnanin a soustřeďovacích staveb podle druhu, velikosti nebo tvaru</t>
  </si>
  <si>
    <t>-1332769556</t>
  </si>
  <si>
    <t>6</t>
  </si>
  <si>
    <t>127301401</t>
  </si>
  <si>
    <t>Hloubení rýh pod vodou  v hloubce do 5 m pod projektem stanovenou pracovní hladinou vody, pro nábřežní zdi, patky, záhozy, prahy, podélné a příčné zpevnění atd. pod obrysem výkopu množství do 1 000 m3 horniny tř. 3 a 4</t>
  </si>
  <si>
    <t>1210320974</t>
  </si>
  <si>
    <t>patka rovnaniny</t>
  </si>
  <si>
    <t>25*0,44/2</t>
  </si>
  <si>
    <t>7</t>
  </si>
  <si>
    <t>132201101</t>
  </si>
  <si>
    <t>Hloubení zapažených i nezapažených rýh šířky do 600 mm  s urovnáním dna do předepsaného profilu a spádu v hornině tř. 3 do 100 m3</t>
  </si>
  <si>
    <t>-1013190156</t>
  </si>
  <si>
    <t>50,4*0,3*0,6</t>
  </si>
  <si>
    <t>8</t>
  </si>
  <si>
    <t>132201109</t>
  </si>
  <si>
    <t>Hloubení zapažených i nezapažených rýh šířky do 600 mm  s urovnáním dna do předepsaného profilu a spádu v hornině tř. 3 Příplatek k cenám za lepivost horniny tř. 3</t>
  </si>
  <si>
    <t>-1432825847</t>
  </si>
  <si>
    <t>9,072*0,3</t>
  </si>
  <si>
    <t>9</t>
  </si>
  <si>
    <t>174101101</t>
  </si>
  <si>
    <t>Zásyp sypaninou z jakékoliv horniny  s uložením výkopku ve vrstvách se zhutněním jam, šachet, rýh nebo kolem objektů v těchto vykopávkách</t>
  </si>
  <si>
    <t>-1721546950</t>
  </si>
  <si>
    <t>podél patky opěné zdi</t>
  </si>
  <si>
    <t>50,4*0,3*0,3</t>
  </si>
  <si>
    <t>10</t>
  </si>
  <si>
    <t>181101141R</t>
  </si>
  <si>
    <t>Úprava pozemku s rozpojením a přehrnutím včetně urovnání v zemině tř. 4, s přemístěním na vzdálenost do 20 m</t>
  </si>
  <si>
    <t>9476659</t>
  </si>
  <si>
    <t>P</t>
  </si>
  <si>
    <t>Poznámka k položce:_x000D_
úprava terénu u horního zavazovacího křídla opěrné zdi - urovnání terénu stávajícím kamenným a betonovým materiálem</t>
  </si>
  <si>
    <t>10*3*1,5</t>
  </si>
  <si>
    <t>11</t>
  </si>
  <si>
    <t>181411121</t>
  </si>
  <si>
    <t>Založení trávníku na půdě předem připravené plochy do 1000 m2 výsevem včetně utažení lučního v rovině nebo na svahu do 1:5</t>
  </si>
  <si>
    <t>-1806491515</t>
  </si>
  <si>
    <t>12</t>
  </si>
  <si>
    <t>M</t>
  </si>
  <si>
    <t>00572472</t>
  </si>
  <si>
    <t>osivo směs travní krajinná-rovinná</t>
  </si>
  <si>
    <t>kg</t>
  </si>
  <si>
    <t>657486154</t>
  </si>
  <si>
    <t>40,12*0,015 'Přepočtené koeficientem množství</t>
  </si>
  <si>
    <t>13</t>
  </si>
  <si>
    <t>181411123</t>
  </si>
  <si>
    <t>Založení trávníku na půdě předem připravené plochy do 1000 m2 výsevem včetně utažení lučního na svahu přes 1:2 do 1:1</t>
  </si>
  <si>
    <t>2130519281</t>
  </si>
  <si>
    <t>14</t>
  </si>
  <si>
    <t>00572474</t>
  </si>
  <si>
    <t>osivo směs travní krajinná-svahová</t>
  </si>
  <si>
    <t>-1855637353</t>
  </si>
  <si>
    <t>70,7*0,015 'Přepočtené koeficientem množství</t>
  </si>
  <si>
    <t>181951102</t>
  </si>
  <si>
    <t>Úprava pláně vyrovnáním výškových rozdílů v hornině tř. 1 až 4 se zhutněním</t>
  </si>
  <si>
    <t>CS ÚRS 2017 01</t>
  </si>
  <si>
    <t>-1245306588</t>
  </si>
  <si>
    <t>terén nad rovnaninou</t>
  </si>
  <si>
    <t>25*1</t>
  </si>
  <si>
    <t>po zásypu rýhy podél opěrné zdi</t>
  </si>
  <si>
    <t>50,4*0,3</t>
  </si>
  <si>
    <t>16</t>
  </si>
  <si>
    <t>182101101</t>
  </si>
  <si>
    <t>Svahování trvalých svahů do projektovaných profilů  s potřebným přemístěním výkopku při svahování v zářezech v hornině tř. 1 až 4</t>
  </si>
  <si>
    <t>-109308206</t>
  </si>
  <si>
    <t xml:space="preserve">25 * 2,828 </t>
  </si>
  <si>
    <t>Zakládání</t>
  </si>
  <si>
    <t>17</t>
  </si>
  <si>
    <t>274313911</t>
  </si>
  <si>
    <t>Základy z betonu prostého pasy betonu kamenem neprokládaného tř. C 30/37</t>
  </si>
  <si>
    <t>-1302374992</t>
  </si>
  <si>
    <t xml:space="preserve">50,4 * 0,3 * 0,3 </t>
  </si>
  <si>
    <t>18</t>
  </si>
  <si>
    <t>274351121</t>
  </si>
  <si>
    <t>Bednění základů pasů rovné zřízení</t>
  </si>
  <si>
    <t>721483889</t>
  </si>
  <si>
    <t>19</t>
  </si>
  <si>
    <t>274351122</t>
  </si>
  <si>
    <t>Bednění základů pasů rovné odstranění</t>
  </si>
  <si>
    <t>1645394941</t>
  </si>
  <si>
    <t>Svislé a kompletní konstrukce</t>
  </si>
  <si>
    <t>20</t>
  </si>
  <si>
    <t>311321815</t>
  </si>
  <si>
    <t>Nadzákladové zdi z betonu železového (bez výztuže) nosné pohledového (v přírodní barvě drtí a přísad) tř. C 30/37</t>
  </si>
  <si>
    <t>-1001282235</t>
  </si>
  <si>
    <t>50,4 * (0,3+0,15)/2 * 0,84 + 50,4 * 0,1 * 0,25</t>
  </si>
  <si>
    <t>311351121</t>
  </si>
  <si>
    <t>Bednění nadzákladových zdí nosných rovné oboustranné za každou stranu zřízení</t>
  </si>
  <si>
    <t>-591989514</t>
  </si>
  <si>
    <t>50,4 * (0,84+0,1+0,1+0,1+0,853) + 2 * ((0,3+0,15)/2 * 0,84 + 0,1 * 0,25)</t>
  </si>
  <si>
    <t>22</t>
  </si>
  <si>
    <t>311351122</t>
  </si>
  <si>
    <t>Bednění nadzákladových zdí nosných rovné oboustranné za každou stranu odstranění</t>
  </si>
  <si>
    <t>1528673922</t>
  </si>
  <si>
    <t>23</t>
  </si>
  <si>
    <t>321366111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</si>
  <si>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</si>
  <si>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t</t>
  </si>
  <si>
    <t>CS ÚRS 2018 01</t>
  </si>
  <si>
    <t>1677907443</t>
  </si>
  <si>
    <t>(12*50,4)*1,1*0,00062</t>
  </si>
  <si>
    <t>24</t>
  </si>
  <si>
    <t>321366112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</si>
  <si>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</si>
  <si>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-1123454769</t>
  </si>
  <si>
    <t>168*(1,11+1,24+0,64)*0,00158</t>
  </si>
  <si>
    <t>25</t>
  </si>
  <si>
    <t>321368211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</si>
  <si>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</si>
  <si>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-1157864230</t>
  </si>
  <si>
    <t>(50,3*0,15)*1,15*0,00445</t>
  </si>
  <si>
    <t>26</t>
  </si>
  <si>
    <t>R1.1</t>
  </si>
  <si>
    <t>Vyvrtání otvoru hl. 100 mm pro bet. trn D16 mm, osazení trnu dl. 150 mm vč. materiálu, zalití cem. maltou</t>
  </si>
  <si>
    <t>ks</t>
  </si>
  <si>
    <t>357421370</t>
  </si>
  <si>
    <t>27</t>
  </si>
  <si>
    <t>R1.2</t>
  </si>
  <si>
    <t>Vyvrtání otvoru hl. 200 - 206 mm do betonu pro výztuž D16 mm, osazení výztuže, zalití cem. maltou</t>
  </si>
  <si>
    <t>-1761594935</t>
  </si>
  <si>
    <t>168+168</t>
  </si>
  <si>
    <t>Vodorovné konstrukce</t>
  </si>
  <si>
    <t>28</t>
  </si>
  <si>
    <t>462511370</t>
  </si>
  <si>
    <t>Zához z lomového kamene neupraveného záhozového  bez proštěrkování z terénu, hmotnosti jednotlivých kamenů přes 200 do 500 kg</t>
  </si>
  <si>
    <t>1847858645</t>
  </si>
  <si>
    <t>oprava břehového opevnění</t>
  </si>
  <si>
    <t>(3576- 3495 + 3576-3426) * 1,414 * (0,4+0,7)/2 *0,25</t>
  </si>
  <si>
    <t>29</t>
  </si>
  <si>
    <t>462519003</t>
  </si>
  <si>
    <t>Zához z lomového kamene neupraveného záhozového  Příplatek k cenám za urovnání viditelných ploch záhozu z kamene, hmotnosti jednotlivých kamenů přes 200 do 500 kg</t>
  </si>
  <si>
    <t>-872742993</t>
  </si>
  <si>
    <t>(3576-3495 + 3576-3426) * 1,414 * 0,25</t>
  </si>
  <si>
    <t>30</t>
  </si>
  <si>
    <t>463212111</t>
  </si>
  <si>
    <t>Rovnanina z lomového kamene upraveného, tříděného  jakékoliv tloušťky rovnaniny s vyklínováním spár a dutin úlomky kamene</t>
  </si>
  <si>
    <t>-1163416378</t>
  </si>
  <si>
    <t>Poznámka k položce:_x000D_
částečně s využitím stávajícího kam. materiálu</t>
  </si>
  <si>
    <t xml:space="preserve">2,828 * (0,4+0,715)/2 * 25 </t>
  </si>
  <si>
    <t>31</t>
  </si>
  <si>
    <t>R457971121</t>
  </si>
  <si>
    <t>Zřízení vrstvy z geotextilie s přesahem  bez připevnění k podkladu, s potřebným dočasným zatěžováním včetně zakotvení okraje o sklonu přes 10° do 35°, šířky geotextilie do 3 m</t>
  </si>
  <si>
    <t>231961978</t>
  </si>
  <si>
    <t xml:space="preserve">25* 2,828 </t>
  </si>
  <si>
    <t>32</t>
  </si>
  <si>
    <t>69311101</t>
  </si>
  <si>
    <t>geotextilie netkaná separační, filtrační, ochranná s převahou recyklovaných PES vláken 300g/m3</t>
  </si>
  <si>
    <t>-711891902</t>
  </si>
  <si>
    <t>33</t>
  </si>
  <si>
    <t>R462511370</t>
  </si>
  <si>
    <t>Zához z lomového kamene neupraveného záhozového bez proštěrkování z terénu, hmotnosti jednotlivých kamenů přes 500 do 1000 kg</t>
  </si>
  <si>
    <t>1127167136</t>
  </si>
  <si>
    <t>Poznámka k položce:_x000D_
částečně s využitím stávajícího materiálu</t>
  </si>
  <si>
    <t>záhozová patka rovnaniny</t>
  </si>
  <si>
    <t xml:space="preserve">25 * 0,44 + 4 * 4 * 0,5 </t>
  </si>
  <si>
    <t>opevnění prahu v ř. km 3,465</t>
  </si>
  <si>
    <t>4 * (2+2) * 0,5</t>
  </si>
  <si>
    <t>34</t>
  </si>
  <si>
    <t>R462519003</t>
  </si>
  <si>
    <t>Zához z lomového kamene neupraveného záhozového Příplatek k cenám za urovnání viditelných ploch záhozu z kamene, hmotnosti jednotlivých kamenů přes 500 do 1000 kg</t>
  </si>
  <si>
    <t>-618474730</t>
  </si>
  <si>
    <t xml:space="preserve">25 * 0,5 + 4 * 4 </t>
  </si>
  <si>
    <t xml:space="preserve">4 * (2+2) </t>
  </si>
  <si>
    <t>Ostatní konstrukce a práce, bourání</t>
  </si>
  <si>
    <t>35</t>
  </si>
  <si>
    <t>931994142</t>
  </si>
  <si>
    <t>Těsnění spáry betonové konstrukce pásy, profily, tmely  tmelem polyuretanovým spáry dilatační do 4,0 cm2</t>
  </si>
  <si>
    <t>m</t>
  </si>
  <si>
    <t>-521060724</t>
  </si>
  <si>
    <t>Poznámka k položce:_x000D_
vč. spárového výplňového profilu D 25 mm</t>
  </si>
  <si>
    <t>6*(0,84+0,1+0,25+0,1+0,1+0,853)</t>
  </si>
  <si>
    <t>36</t>
  </si>
  <si>
    <t>953312122</t>
  </si>
  <si>
    <t>Vložky svislé do dilatačních spár z polystyrenových desek  extrudovaných včetně dodání a osazení, v jakémkoliv zdivu přes 10 do 20 mm</t>
  </si>
  <si>
    <t>44110061</t>
  </si>
  <si>
    <t xml:space="preserve">6*(0,3+0,15)/2*0,84 + 6*0,25*0,1 </t>
  </si>
  <si>
    <t>37</t>
  </si>
  <si>
    <t>960111221R</t>
  </si>
  <si>
    <t>Bourání konstrukcí vodních staveb  z hladiny, s naložením vybouraných hmot a suti na dopravní prostředek nebo s odklizením na hromady do vzdálenosti 20 m z dílců prefabrikovaných betonových a železobetonových</t>
  </si>
  <si>
    <t>-1417036364</t>
  </si>
  <si>
    <t>římsa</t>
  </si>
  <si>
    <t xml:space="preserve">50,4 * 0,6 * 0,15 </t>
  </si>
  <si>
    <t>nástavba z L-prefabrikátů</t>
  </si>
  <si>
    <t xml:space="preserve">21 * 2,4 * (0,33 * 0,12 + 0,1 * 0,79) </t>
  </si>
  <si>
    <t>997</t>
  </si>
  <si>
    <t>Přesun sutě</t>
  </si>
  <si>
    <t>38</t>
  </si>
  <si>
    <t>997002611</t>
  </si>
  <si>
    <t>Nakládání suti a vybouraných hmot na dopravní prostředek  pro vodorovné přemístění</t>
  </si>
  <si>
    <t>-1433087897</t>
  </si>
  <si>
    <t>39</t>
  </si>
  <si>
    <t>997006512</t>
  </si>
  <si>
    <t>Vodorovná doprava suti na skládku s naložením na dopravní prostředek a složením přes 100 m do 1 km</t>
  </si>
  <si>
    <t>-24250015</t>
  </si>
  <si>
    <t>40</t>
  </si>
  <si>
    <t>997006519</t>
  </si>
  <si>
    <t>Vodorovná doprava suti na skládku s naložením na dopravní prostředek a složením Příplatek k ceně za každý další i započatý 1 km</t>
  </si>
  <si>
    <t>-671801033</t>
  </si>
  <si>
    <t>25,725*13</t>
  </si>
  <si>
    <t>41</t>
  </si>
  <si>
    <t>997013802</t>
  </si>
  <si>
    <t>Poplatek za uložení stavebního odpadu na skládce (skládkovné) z armovaného betonu zatříděného do Katalogu odpadů pod kódem 170 101</t>
  </si>
  <si>
    <t>-1608388317</t>
  </si>
  <si>
    <t>OST</t>
  </si>
  <si>
    <t>Ostatní</t>
  </si>
  <si>
    <t>42</t>
  </si>
  <si>
    <t>R1</t>
  </si>
  <si>
    <t>Zařízení staveniště</t>
  </si>
  <si>
    <t>soubor</t>
  </si>
  <si>
    <t>512</t>
  </si>
  <si>
    <t>-1136679691</t>
  </si>
  <si>
    <t>Poznámka k položce:_x000D_
veškeré náklady spojené s vybudováním, provozem a odstraněním zařízení staveniště</t>
  </si>
  <si>
    <t>43</t>
  </si>
  <si>
    <t>R13</t>
  </si>
  <si>
    <t>Uvolnění příjezdové cesty přes soukromý dvůr, pokud neprovede vlastník</t>
  </si>
  <si>
    <t>1261958853</t>
  </si>
  <si>
    <t>Poznámka k položce:_x000D_
odklizení skladovaného materiálu - dřevo, stavební materiál apod.</t>
  </si>
  <si>
    <t>44</t>
  </si>
  <si>
    <t>R2</t>
  </si>
  <si>
    <t>Zřízení přejezdu přes silniční obrubník z dřevěných hranolů, násypem recyklátu apod., v případě poškození obrubníku pojezdem bude provedena oprava do původního stavu</t>
  </si>
  <si>
    <t>-748844891</t>
  </si>
  <si>
    <t>45</t>
  </si>
  <si>
    <t>R3</t>
  </si>
  <si>
    <t>Odlov a záchranný transfer ryb a vodních živočichů</t>
  </si>
  <si>
    <t>429823311</t>
  </si>
  <si>
    <t>46</t>
  </si>
  <si>
    <t>R4</t>
  </si>
  <si>
    <t>Odlov a záchranný trasfer ZCHDŽ vč. splnění všech požadavků AOPK</t>
  </si>
  <si>
    <t>-345317693</t>
  </si>
  <si>
    <t>47</t>
  </si>
  <si>
    <t>R5</t>
  </si>
  <si>
    <t xml:space="preserve">Dopravní značení vč. projednání - výjezd vozidel stavby, snížení rychlosti v obou jízdních pruzích </t>
  </si>
  <si>
    <t>-214652843</t>
  </si>
  <si>
    <t>48</t>
  </si>
  <si>
    <t>R6</t>
  </si>
  <si>
    <t>Zřízení a odstranění sjezdu do koryta toku z nezávadného materiálu, v. svahu do 1,5 m</t>
  </si>
  <si>
    <t>-1702739898</t>
  </si>
  <si>
    <t>49</t>
  </si>
  <si>
    <t>R7</t>
  </si>
  <si>
    <t>Zřízení a odstranění přejezdu přes dnový práh násypem nezávadného materiálu + položením silničních panelů, v. prahu do 0,5 m</t>
  </si>
  <si>
    <t>1166714517</t>
  </si>
  <si>
    <t>50</t>
  </si>
  <si>
    <t>R8</t>
  </si>
  <si>
    <t>Uvedení zatravněných příjezdových ploch do původního stavu - urovnání a osetí vyjetých kolejí</t>
  </si>
  <si>
    <t>-2065282623</t>
  </si>
  <si>
    <t>51</t>
  </si>
  <si>
    <t>R9</t>
  </si>
  <si>
    <t>Uvedení zpevněných příjezdových ploch a komunikací do původního stavu, např. vyspravení výtluků</t>
  </si>
  <si>
    <t>48813328</t>
  </si>
  <si>
    <t>52</t>
  </si>
  <si>
    <t>R10</t>
  </si>
  <si>
    <t>Odvoz a likvidace veškerých odpadů vzniklých v rámci stavby v souladu se zákonem č. 185/2001. Sb., o odpadech vč. poplatků</t>
  </si>
  <si>
    <t>-721402790</t>
  </si>
  <si>
    <t>53</t>
  </si>
  <si>
    <t>R11</t>
  </si>
  <si>
    <t xml:space="preserve">Rozebrání a zpětné zřízení oplocení zahrady drátěným pletivem </t>
  </si>
  <si>
    <t>-594643518</t>
  </si>
  <si>
    <t>54</t>
  </si>
  <si>
    <t>R12</t>
  </si>
  <si>
    <t>Zřízení a odstranění přehrážek proti poproudové a protiproudové migraci ryb a vod.živočichů ze sítí napnutých přes koryto vodního toku nad a pod stavbou</t>
  </si>
  <si>
    <t>463822914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</si>
</sst>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2" t="s">
        <v>14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1"/>
      <c r="AQ5" s="21"/>
      <c r="AR5" s="19"/>
      <c r="BE5" s="251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4" t="s">
        <v>17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1"/>
      <c r="AQ6" s="21"/>
      <c r="AR6" s="19"/>
      <c r="BE6" s="252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2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2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2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2"/>
      <c r="BS10" s="16" t="s">
        <v>6</v>
      </c>
    </row>
    <row r="11" spans="1:74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52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2"/>
      <c r="BS12" s="16" t="s">
        <v>6</v>
      </c>
    </row>
    <row r="13" spans="1:74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52"/>
      <c r="BS13" s="16" t="s">
        <v>6</v>
      </c>
    </row>
    <row r="14" spans="1:74" ht="12.75">
      <c r="B14" s="20"/>
      <c r="C14" s="21"/>
      <c r="D14" s="21"/>
      <c r="E14" s="285" t="s">
        <v>31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52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2"/>
      <c r="BS15" s="16" t="s">
        <v>4</v>
      </c>
    </row>
    <row r="16" spans="1:74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2"/>
      <c r="BS16" s="16" t="s">
        <v>4</v>
      </c>
    </row>
    <row r="17" spans="2:7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2"/>
      <c r="BS17" s="16" t="s">
        <v>34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2"/>
      <c r="BS18" s="16" t="s">
        <v>6</v>
      </c>
    </row>
    <row r="19" spans="2:7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2"/>
      <c r="BS19" s="16" t="s">
        <v>6</v>
      </c>
    </row>
    <row r="20" spans="2:7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2"/>
      <c r="BS20" s="16" t="s">
        <v>4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2"/>
    </row>
    <row r="22" spans="2:7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2"/>
    </row>
    <row r="23" spans="2:71" ht="16.5" customHeight="1">
      <c r="B23" s="20"/>
      <c r="C23" s="21"/>
      <c r="D23" s="21"/>
      <c r="E23" s="287" t="s">
        <v>1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21"/>
      <c r="AP23" s="21"/>
      <c r="AQ23" s="21"/>
      <c r="AR23" s="19"/>
      <c r="BE23" s="252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2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2"/>
    </row>
    <row r="26" spans="2:71" s="1" customFormat="1" ht="25.9" customHeight="1"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4">
        <f>ROUND(AG94,2)</f>
        <v>0</v>
      </c>
      <c r="AL26" s="255"/>
      <c r="AM26" s="255"/>
      <c r="AN26" s="255"/>
      <c r="AO26" s="255"/>
      <c r="AP26" s="34"/>
      <c r="AQ26" s="34"/>
      <c r="AR26" s="37"/>
      <c r="BE26" s="252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2"/>
    </row>
    <row r="28" spans="2:71" s="1" customFormat="1" ht="12.7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8" t="s">
        <v>39</v>
      </c>
      <c r="M28" s="288"/>
      <c r="N28" s="288"/>
      <c r="O28" s="288"/>
      <c r="P28" s="288"/>
      <c r="Q28" s="34"/>
      <c r="R28" s="34"/>
      <c r="S28" s="34"/>
      <c r="T28" s="34"/>
      <c r="U28" s="34"/>
      <c r="V28" s="34"/>
      <c r="W28" s="288" t="s">
        <v>40</v>
      </c>
      <c r="X28" s="288"/>
      <c r="Y28" s="288"/>
      <c r="Z28" s="288"/>
      <c r="AA28" s="288"/>
      <c r="AB28" s="288"/>
      <c r="AC28" s="288"/>
      <c r="AD28" s="288"/>
      <c r="AE28" s="288"/>
      <c r="AF28" s="34"/>
      <c r="AG28" s="34"/>
      <c r="AH28" s="34"/>
      <c r="AI28" s="34"/>
      <c r="AJ28" s="34"/>
      <c r="AK28" s="288" t="s">
        <v>41</v>
      </c>
      <c r="AL28" s="288"/>
      <c r="AM28" s="288"/>
      <c r="AN28" s="288"/>
      <c r="AO28" s="288"/>
      <c r="AP28" s="34"/>
      <c r="AQ28" s="34"/>
      <c r="AR28" s="37"/>
      <c r="BE28" s="252"/>
    </row>
    <row r="29" spans="2:71" s="2" customFormat="1" ht="14.45" customHeight="1">
      <c r="B29" s="38"/>
      <c r="C29" s="39"/>
      <c r="D29" s="28" t="s">
        <v>42</v>
      </c>
      <c r="E29" s="39"/>
      <c r="F29" s="28" t="s">
        <v>43</v>
      </c>
      <c r="G29" s="39"/>
      <c r="H29" s="39"/>
      <c r="I29" s="39"/>
      <c r="J29" s="39"/>
      <c r="K29" s="39"/>
      <c r="L29" s="289">
        <v>0.21</v>
      </c>
      <c r="M29" s="250"/>
      <c r="N29" s="250"/>
      <c r="O29" s="250"/>
      <c r="P29" s="250"/>
      <c r="Q29" s="39"/>
      <c r="R29" s="39"/>
      <c r="S29" s="39"/>
      <c r="T29" s="39"/>
      <c r="U29" s="39"/>
      <c r="V29" s="39"/>
      <c r="W29" s="249">
        <f>ROUND(AZ94, 2)</f>
        <v>0</v>
      </c>
      <c r="X29" s="250"/>
      <c r="Y29" s="250"/>
      <c r="Z29" s="250"/>
      <c r="AA29" s="250"/>
      <c r="AB29" s="250"/>
      <c r="AC29" s="250"/>
      <c r="AD29" s="250"/>
      <c r="AE29" s="250"/>
      <c r="AF29" s="39"/>
      <c r="AG29" s="39"/>
      <c r="AH29" s="39"/>
      <c r="AI29" s="39"/>
      <c r="AJ29" s="39"/>
      <c r="AK29" s="249">
        <f>ROUND(AV94, 2)</f>
        <v>0</v>
      </c>
      <c r="AL29" s="250"/>
      <c r="AM29" s="250"/>
      <c r="AN29" s="250"/>
      <c r="AO29" s="250"/>
      <c r="AP29" s="39"/>
      <c r="AQ29" s="39"/>
      <c r="AR29" s="40"/>
      <c r="BE29" s="253"/>
    </row>
    <row r="30" spans="2:71" s="2" customFormat="1" ht="14.45" customHeight="1">
      <c r="B30" s="38"/>
      <c r="C30" s="39"/>
      <c r="D30" s="39"/>
      <c r="E30" s="39"/>
      <c r="F30" s="28" t="s">
        <v>44</v>
      </c>
      <c r="G30" s="39"/>
      <c r="H30" s="39"/>
      <c r="I30" s="39"/>
      <c r="J30" s="39"/>
      <c r="K30" s="39"/>
      <c r="L30" s="289">
        <v>0.15</v>
      </c>
      <c r="M30" s="250"/>
      <c r="N30" s="250"/>
      <c r="O30" s="250"/>
      <c r="P30" s="250"/>
      <c r="Q30" s="39"/>
      <c r="R30" s="39"/>
      <c r="S30" s="39"/>
      <c r="T30" s="39"/>
      <c r="U30" s="39"/>
      <c r="V30" s="39"/>
      <c r="W30" s="249">
        <f>ROUND(BA94, 2)</f>
        <v>0</v>
      </c>
      <c r="X30" s="250"/>
      <c r="Y30" s="250"/>
      <c r="Z30" s="250"/>
      <c r="AA30" s="250"/>
      <c r="AB30" s="250"/>
      <c r="AC30" s="250"/>
      <c r="AD30" s="250"/>
      <c r="AE30" s="250"/>
      <c r="AF30" s="39"/>
      <c r="AG30" s="39"/>
      <c r="AH30" s="39"/>
      <c r="AI30" s="39"/>
      <c r="AJ30" s="39"/>
      <c r="AK30" s="249">
        <f>ROUND(AW94, 2)</f>
        <v>0</v>
      </c>
      <c r="AL30" s="250"/>
      <c r="AM30" s="250"/>
      <c r="AN30" s="250"/>
      <c r="AO30" s="250"/>
      <c r="AP30" s="39"/>
      <c r="AQ30" s="39"/>
      <c r="AR30" s="40"/>
      <c r="BE30" s="253"/>
    </row>
    <row r="31" spans="2:71" s="2" customFormat="1" ht="14.45" hidden="1" customHeight="1">
      <c r="B31" s="38"/>
      <c r="C31" s="39"/>
      <c r="D31" s="39"/>
      <c r="E31" s="39"/>
      <c r="F31" s="28" t="s">
        <v>45</v>
      </c>
      <c r="G31" s="39"/>
      <c r="H31" s="39"/>
      <c r="I31" s="39"/>
      <c r="J31" s="39"/>
      <c r="K31" s="39"/>
      <c r="L31" s="289">
        <v>0.21</v>
      </c>
      <c r="M31" s="250"/>
      <c r="N31" s="250"/>
      <c r="O31" s="250"/>
      <c r="P31" s="250"/>
      <c r="Q31" s="39"/>
      <c r="R31" s="39"/>
      <c r="S31" s="39"/>
      <c r="T31" s="39"/>
      <c r="U31" s="39"/>
      <c r="V31" s="39"/>
      <c r="W31" s="249">
        <f>ROUND(BB94, 2)</f>
        <v>0</v>
      </c>
      <c r="X31" s="250"/>
      <c r="Y31" s="250"/>
      <c r="Z31" s="250"/>
      <c r="AA31" s="250"/>
      <c r="AB31" s="250"/>
      <c r="AC31" s="250"/>
      <c r="AD31" s="250"/>
      <c r="AE31" s="250"/>
      <c r="AF31" s="39"/>
      <c r="AG31" s="39"/>
      <c r="AH31" s="39"/>
      <c r="AI31" s="39"/>
      <c r="AJ31" s="39"/>
      <c r="AK31" s="249">
        <v>0</v>
      </c>
      <c r="AL31" s="250"/>
      <c r="AM31" s="250"/>
      <c r="AN31" s="250"/>
      <c r="AO31" s="250"/>
      <c r="AP31" s="39"/>
      <c r="AQ31" s="39"/>
      <c r="AR31" s="40"/>
      <c r="BE31" s="253"/>
    </row>
    <row r="32" spans="2:71" s="2" customFormat="1" ht="14.45" hidden="1" customHeight="1">
      <c r="B32" s="38"/>
      <c r="C32" s="39"/>
      <c r="D32" s="39"/>
      <c r="E32" s="39"/>
      <c r="F32" s="28" t="s">
        <v>46</v>
      </c>
      <c r="G32" s="39"/>
      <c r="H32" s="39"/>
      <c r="I32" s="39"/>
      <c r="J32" s="39"/>
      <c r="K32" s="39"/>
      <c r="L32" s="289">
        <v>0.15</v>
      </c>
      <c r="M32" s="250"/>
      <c r="N32" s="250"/>
      <c r="O32" s="250"/>
      <c r="P32" s="250"/>
      <c r="Q32" s="39"/>
      <c r="R32" s="39"/>
      <c r="S32" s="39"/>
      <c r="T32" s="39"/>
      <c r="U32" s="39"/>
      <c r="V32" s="39"/>
      <c r="W32" s="249">
        <f>ROUND(BC94, 2)</f>
        <v>0</v>
      </c>
      <c r="X32" s="250"/>
      <c r="Y32" s="250"/>
      <c r="Z32" s="250"/>
      <c r="AA32" s="250"/>
      <c r="AB32" s="250"/>
      <c r="AC32" s="250"/>
      <c r="AD32" s="250"/>
      <c r="AE32" s="250"/>
      <c r="AF32" s="39"/>
      <c r="AG32" s="39"/>
      <c r="AH32" s="39"/>
      <c r="AI32" s="39"/>
      <c r="AJ32" s="39"/>
      <c r="AK32" s="249">
        <v>0</v>
      </c>
      <c r="AL32" s="250"/>
      <c r="AM32" s="250"/>
      <c r="AN32" s="250"/>
      <c r="AO32" s="250"/>
      <c r="AP32" s="39"/>
      <c r="AQ32" s="39"/>
      <c r="AR32" s="40"/>
      <c r="BE32" s="253"/>
    </row>
    <row r="33" spans="2:57" s="2" customFormat="1" ht="14.45" hidden="1" customHeight="1">
      <c r="B33" s="38"/>
      <c r="C33" s="39"/>
      <c r="D33" s="39"/>
      <c r="E33" s="39"/>
      <c r="F33" s="28" t="s">
        <v>47</v>
      </c>
      <c r="G33" s="39"/>
      <c r="H33" s="39"/>
      <c r="I33" s="39"/>
      <c r="J33" s="39"/>
      <c r="K33" s="39"/>
      <c r="L33" s="289">
        <v>0</v>
      </c>
      <c r="M33" s="250"/>
      <c r="N33" s="250"/>
      <c r="O33" s="250"/>
      <c r="P33" s="250"/>
      <c r="Q33" s="39"/>
      <c r="R33" s="39"/>
      <c r="S33" s="39"/>
      <c r="T33" s="39"/>
      <c r="U33" s="39"/>
      <c r="V33" s="39"/>
      <c r="W33" s="249">
        <f>ROUND(BD94, 2)</f>
        <v>0</v>
      </c>
      <c r="X33" s="250"/>
      <c r="Y33" s="250"/>
      <c r="Z33" s="250"/>
      <c r="AA33" s="250"/>
      <c r="AB33" s="250"/>
      <c r="AC33" s="250"/>
      <c r="AD33" s="250"/>
      <c r="AE33" s="250"/>
      <c r="AF33" s="39"/>
      <c r="AG33" s="39"/>
      <c r="AH33" s="39"/>
      <c r="AI33" s="39"/>
      <c r="AJ33" s="39"/>
      <c r="AK33" s="249">
        <v>0</v>
      </c>
      <c r="AL33" s="250"/>
      <c r="AM33" s="250"/>
      <c r="AN33" s="250"/>
      <c r="AO33" s="250"/>
      <c r="AP33" s="39"/>
      <c r="AQ33" s="39"/>
      <c r="AR33" s="40"/>
      <c r="BE33" s="253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2"/>
    </row>
    <row r="35" spans="2:57" s="1" customFormat="1" ht="25.9" customHeight="1"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56" t="s">
        <v>50</v>
      </c>
      <c r="Y35" s="257"/>
      <c r="Z35" s="257"/>
      <c r="AA35" s="257"/>
      <c r="AB35" s="257"/>
      <c r="AC35" s="43"/>
      <c r="AD35" s="43"/>
      <c r="AE35" s="43"/>
      <c r="AF35" s="43"/>
      <c r="AG35" s="43"/>
      <c r="AH35" s="43"/>
      <c r="AI35" s="43"/>
      <c r="AJ35" s="43"/>
      <c r="AK35" s="258">
        <f>SUM(AK26:AK33)</f>
        <v>0</v>
      </c>
      <c r="AL35" s="257"/>
      <c r="AM35" s="257"/>
      <c r="AN35" s="257"/>
      <c r="AO35" s="259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14.4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</row>
    <row r="38" spans="2:57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2:57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2:57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2:57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2:57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2:57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2:57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2:57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2:57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2:57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2:57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2:44" s="1" customFormat="1" ht="14.45" customHeight="1">
      <c r="B49" s="33"/>
      <c r="C49" s="3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34"/>
      <c r="AQ49" s="34"/>
      <c r="AR49" s="37"/>
    </row>
    <row r="50" spans="2:44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2:44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2:44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2:44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2:44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2:44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2:44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2:44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2:44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2:44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2:44" s="1" customFormat="1" ht="12.75">
      <c r="B60" s="33"/>
      <c r="C60" s="34"/>
      <c r="D60" s="47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53</v>
      </c>
      <c r="AI60" s="36"/>
      <c r="AJ60" s="36"/>
      <c r="AK60" s="36"/>
      <c r="AL60" s="36"/>
      <c r="AM60" s="47" t="s">
        <v>54</v>
      </c>
      <c r="AN60" s="36"/>
      <c r="AO60" s="36"/>
      <c r="AP60" s="34"/>
      <c r="AQ60" s="34"/>
      <c r="AR60" s="37"/>
    </row>
    <row r="61" spans="2:44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2:44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2:44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2:44" s="1" customFormat="1" ht="12.75">
      <c r="B64" s="33"/>
      <c r="C64" s="34"/>
      <c r="D64" s="45" t="s">
        <v>55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56</v>
      </c>
      <c r="AI64" s="46"/>
      <c r="AJ64" s="46"/>
      <c r="AK64" s="46"/>
      <c r="AL64" s="46"/>
      <c r="AM64" s="46"/>
      <c r="AN64" s="46"/>
      <c r="AO64" s="46"/>
      <c r="AP64" s="34"/>
      <c r="AQ64" s="34"/>
      <c r="AR64" s="37"/>
    </row>
    <row r="65" spans="2:44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2:44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2:44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2:44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2:44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2:44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2:44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2:44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2:44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2:44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2:44" s="1" customFormat="1" ht="12.75">
      <c r="B75" s="33"/>
      <c r="C75" s="34"/>
      <c r="D75" s="47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53</v>
      </c>
      <c r="AI75" s="36"/>
      <c r="AJ75" s="36"/>
      <c r="AK75" s="36"/>
      <c r="AL75" s="36"/>
      <c r="AM75" s="47" t="s">
        <v>54</v>
      </c>
      <c r="AN75" s="36"/>
      <c r="AO75" s="36"/>
      <c r="AP75" s="34"/>
      <c r="AQ75" s="34"/>
      <c r="AR75" s="37"/>
    </row>
    <row r="76" spans="2:44" s="1" customFormat="1" ht="11.25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</row>
    <row r="77" spans="2:44" s="1" customFormat="1" ht="6.9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7"/>
    </row>
    <row r="81" spans="1:90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7"/>
    </row>
    <row r="82" spans="1:90" s="1" customFormat="1" ht="24.95" customHeight="1">
      <c r="B82" s="33"/>
      <c r="C82" s="22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</row>
    <row r="83" spans="1:90" s="1" customFormat="1" ht="6.95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</row>
    <row r="84" spans="1:90" s="3" customFormat="1" ht="12" customHeight="1">
      <c r="B84" s="52"/>
      <c r="C84" s="28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223458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0" s="4" customFormat="1" ht="36.950000000000003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263" t="str">
        <f>K6</f>
        <v>Hážovický potok, Hážovice - oprava PB zdi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264"/>
      <c r="AL85" s="264"/>
      <c r="AM85" s="264"/>
      <c r="AN85" s="264"/>
      <c r="AO85" s="264"/>
      <c r="AP85" s="57"/>
      <c r="AQ85" s="57"/>
      <c r="AR85" s="58"/>
    </row>
    <row r="86" spans="1:90" s="1" customFormat="1" ht="6.9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</row>
    <row r="87" spans="1:90" s="1" customFormat="1" ht="12" customHeight="1">
      <c r="B87" s="33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>Hážovice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265" t="str">
        <f>IF(AN8= "","",AN8)</f>
        <v>6. 11. 2019</v>
      </c>
      <c r="AN87" s="265"/>
      <c r="AO87" s="34"/>
      <c r="AP87" s="34"/>
      <c r="AQ87" s="34"/>
      <c r="AR87" s="37"/>
    </row>
    <row r="88" spans="1:90" s="1" customFormat="1" ht="6.9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</row>
    <row r="89" spans="1:90" s="1" customFormat="1" ht="15.2" customHeight="1">
      <c r="B89" s="33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53" t="str">
        <f>IF(E11= "","",E11)</f>
        <v>Povodí Moravy, s.p.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32</v>
      </c>
      <c r="AJ89" s="34"/>
      <c r="AK89" s="34"/>
      <c r="AL89" s="34"/>
      <c r="AM89" s="261" t="str">
        <f>IF(E17="","",E17)</f>
        <v>PM - Ing. Šefčíková</v>
      </c>
      <c r="AN89" s="262"/>
      <c r="AO89" s="262"/>
      <c r="AP89" s="262"/>
      <c r="AQ89" s="34"/>
      <c r="AR89" s="37"/>
      <c r="AS89" s="266" t="s">
        <v>58</v>
      </c>
      <c r="AT89" s="267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90" s="1" customFormat="1" ht="15.2" customHeight="1">
      <c r="B90" s="33"/>
      <c r="C90" s="28" t="s">
        <v>30</v>
      </c>
      <c r="D90" s="34"/>
      <c r="E90" s="34"/>
      <c r="F90" s="34"/>
      <c r="G90" s="34"/>
      <c r="H90" s="34"/>
      <c r="I90" s="34"/>
      <c r="J90" s="34"/>
      <c r="K90" s="34"/>
      <c r="L90" s="53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261" t="str">
        <f>IF(E20="","",E20)</f>
        <v xml:space="preserve"> </v>
      </c>
      <c r="AN90" s="262"/>
      <c r="AO90" s="262"/>
      <c r="AP90" s="262"/>
      <c r="AQ90" s="34"/>
      <c r="AR90" s="37"/>
      <c r="AS90" s="268"/>
      <c r="AT90" s="269"/>
      <c r="AU90" s="63"/>
      <c r="AV90" s="63"/>
      <c r="AW90" s="63"/>
      <c r="AX90" s="63"/>
      <c r="AY90" s="63"/>
      <c r="AZ90" s="63"/>
      <c r="BA90" s="63"/>
      <c r="BB90" s="63"/>
      <c r="BC90" s="63"/>
      <c r="BD90" s="64"/>
    </row>
    <row r="91" spans="1:90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0"/>
      <c r="AT91" s="271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90" s="1" customFormat="1" ht="29.25" customHeight="1">
      <c r="B92" s="33"/>
      <c r="C92" s="272" t="s">
        <v>59</v>
      </c>
      <c r="D92" s="273"/>
      <c r="E92" s="273"/>
      <c r="F92" s="273"/>
      <c r="G92" s="273"/>
      <c r="H92" s="67"/>
      <c r="I92" s="274" t="s">
        <v>60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61</v>
      </c>
      <c r="AH92" s="273"/>
      <c r="AI92" s="273"/>
      <c r="AJ92" s="273"/>
      <c r="AK92" s="273"/>
      <c r="AL92" s="273"/>
      <c r="AM92" s="273"/>
      <c r="AN92" s="274" t="s">
        <v>62</v>
      </c>
      <c r="AO92" s="273"/>
      <c r="AP92" s="276"/>
      <c r="AQ92" s="68" t="s">
        <v>63</v>
      </c>
      <c r="AR92" s="37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</row>
    <row r="93" spans="1:90" s="1" customFormat="1" ht="10.9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</row>
    <row r="94" spans="1:90" s="5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80">
        <f>ROUND(AG95,2)</f>
        <v>0</v>
      </c>
      <c r="AH94" s="280"/>
      <c r="AI94" s="280"/>
      <c r="AJ94" s="280"/>
      <c r="AK94" s="280"/>
      <c r="AL94" s="280"/>
      <c r="AM94" s="280"/>
      <c r="AN94" s="281">
        <f>SUM(AG94,AT94)</f>
        <v>0</v>
      </c>
      <c r="AO94" s="281"/>
      <c r="AP94" s="281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77</v>
      </c>
      <c r="BT94" s="85" t="s">
        <v>78</v>
      </c>
      <c r="BV94" s="85" t="s">
        <v>79</v>
      </c>
      <c r="BW94" s="85" t="s">
        <v>5</v>
      </c>
      <c r="BX94" s="85" t="s">
        <v>80</v>
      </c>
      <c r="CL94" s="85" t="s">
        <v>1</v>
      </c>
    </row>
    <row r="95" spans="1:90" s="6" customFormat="1" ht="27" customHeight="1">
      <c r="A95" s="86" t="s">
        <v>81</v>
      </c>
      <c r="B95" s="87"/>
      <c r="C95" s="88"/>
      <c r="D95" s="279" t="s">
        <v>14</v>
      </c>
      <c r="E95" s="279"/>
      <c r="F95" s="279"/>
      <c r="G95" s="279"/>
      <c r="H95" s="279"/>
      <c r="I95" s="89"/>
      <c r="J95" s="279" t="s">
        <v>17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77">
        <f>'223458 - Hážovický potok,...'!J28</f>
        <v>0</v>
      </c>
      <c r="AH95" s="278"/>
      <c r="AI95" s="278"/>
      <c r="AJ95" s="278"/>
      <c r="AK95" s="278"/>
      <c r="AL95" s="278"/>
      <c r="AM95" s="278"/>
      <c r="AN95" s="277">
        <f>SUM(AG95,AT95)</f>
        <v>0</v>
      </c>
      <c r="AO95" s="278"/>
      <c r="AP95" s="278"/>
      <c r="AQ95" s="90" t="s">
        <v>82</v>
      </c>
      <c r="AR95" s="91"/>
      <c r="AS95" s="92">
        <v>0</v>
      </c>
      <c r="AT95" s="93">
        <f>ROUND(SUM(AV95:AW95),2)</f>
        <v>0</v>
      </c>
      <c r="AU95" s="94">
        <f>'223458 - Hážovický potok,...'!P120</f>
        <v>0</v>
      </c>
      <c r="AV95" s="93">
        <f>'223458 - Hážovický potok,...'!J31</f>
        <v>0</v>
      </c>
      <c r="AW95" s="93">
        <f>'223458 - Hážovický potok,...'!J32</f>
        <v>0</v>
      </c>
      <c r="AX95" s="93">
        <f>'223458 - Hážovický potok,...'!J33</f>
        <v>0</v>
      </c>
      <c r="AY95" s="93">
        <f>'223458 - Hážovický potok,...'!J34</f>
        <v>0</v>
      </c>
      <c r="AZ95" s="93">
        <f>'223458 - Hážovický potok,...'!F31</f>
        <v>0</v>
      </c>
      <c r="BA95" s="93">
        <f>'223458 - Hážovický potok,...'!F32</f>
        <v>0</v>
      </c>
      <c r="BB95" s="93">
        <f>'223458 - Hážovický potok,...'!F33</f>
        <v>0</v>
      </c>
      <c r="BC95" s="93">
        <f>'223458 - Hážovický potok,...'!F34</f>
        <v>0</v>
      </c>
      <c r="BD95" s="95">
        <f>'223458 - Hážovický potok,...'!F35</f>
        <v>0</v>
      </c>
      <c r="BT95" s="96" t="s">
        <v>83</v>
      </c>
      <c r="BU95" s="96" t="s">
        <v>84</v>
      </c>
      <c r="BV95" s="96" t="s">
        <v>79</v>
      </c>
      <c r="BW95" s="96" t="s">
        <v>5</v>
      </c>
      <c r="BX95" s="96" t="s">
        <v>80</v>
      </c>
      <c r="CL95" s="96" t="s">
        <v>1</v>
      </c>
    </row>
    <row r="96" spans="1:90" s="1" customFormat="1" ht="30" customHeight="1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</row>
    <row r="97" spans="2:44" s="1" customFormat="1" ht="6.95" customHeight="1"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7"/>
    </row>
  </sheetData>
  <sheetProtection algorithmName="SHA-512" hashValue="jvCCg5XYQbbbHIF2iycY9qdlx71zFNl0gQSjSn31+zykx6EKAtAbJd1v30Ec/pK3hdceiB3An17yXeutPwA1Lw==" saltValue="xzZ6iVtxydpKETVErLCkw/IU7kaUW4MPU4Fms1XycRPpTMdlSc/RJv+zdh7EkB7xYi5MmejMtmMFjZxCz+lNKA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223458 - Hážovický potok,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41"/>
  <sheetViews>
    <sheetView showGridLines="0" tabSelected="1" topLeftCell="A186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7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5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85</v>
      </c>
    </row>
    <row r="4" spans="2:46" ht="24.95" customHeight="1">
      <c r="B4" s="19"/>
      <c r="D4" s="101" t="s">
        <v>86</v>
      </c>
      <c r="L4" s="19"/>
      <c r="M4" s="102" t="s">
        <v>10</v>
      </c>
      <c r="AT4" s="16" t="s">
        <v>4</v>
      </c>
    </row>
    <row r="5" spans="2:46" ht="6.95" customHeight="1">
      <c r="B5" s="19"/>
      <c r="L5" s="19"/>
    </row>
    <row r="6" spans="2:46" s="1" customFormat="1" ht="12" customHeight="1">
      <c r="B6" s="37"/>
      <c r="D6" s="103" t="s">
        <v>16</v>
      </c>
      <c r="I6" s="104"/>
      <c r="L6" s="37"/>
    </row>
    <row r="7" spans="2:46" s="1" customFormat="1" ht="36.950000000000003" customHeight="1">
      <c r="B7" s="37"/>
      <c r="E7" s="290" t="s">
        <v>17</v>
      </c>
      <c r="F7" s="291"/>
      <c r="G7" s="291"/>
      <c r="H7" s="291"/>
      <c r="I7" s="104"/>
      <c r="L7" s="37"/>
    </row>
    <row r="8" spans="2:46" s="1" customFormat="1" ht="11.25">
      <c r="B8" s="37"/>
      <c r="I8" s="104"/>
      <c r="L8" s="37"/>
    </row>
    <row r="9" spans="2:46" s="1" customFormat="1" ht="12" customHeight="1">
      <c r="B9" s="37"/>
      <c r="D9" s="103" t="s">
        <v>18</v>
      </c>
      <c r="F9" s="105" t="s">
        <v>1</v>
      </c>
      <c r="I9" s="106" t="s">
        <v>19</v>
      </c>
      <c r="J9" s="105" t="s">
        <v>1</v>
      </c>
      <c r="L9" s="37"/>
    </row>
    <row r="10" spans="2:46" s="1" customFormat="1" ht="12" customHeight="1">
      <c r="B10" s="37"/>
      <c r="D10" s="103" t="s">
        <v>20</v>
      </c>
      <c r="F10" s="105" t="s">
        <v>21</v>
      </c>
      <c r="I10" s="106" t="s">
        <v>22</v>
      </c>
      <c r="J10" s="107" t="str">
        <f>'Rekapitulace stavby'!AN8</f>
        <v>6. 11. 2019</v>
      </c>
      <c r="L10" s="37"/>
    </row>
    <row r="11" spans="2:46" s="1" customFormat="1" ht="10.9" customHeight="1">
      <c r="B11" s="37"/>
      <c r="I11" s="104"/>
      <c r="L11" s="37"/>
    </row>
    <row r="12" spans="2:46" s="1" customFormat="1" ht="12" customHeight="1">
      <c r="B12" s="37"/>
      <c r="D12" s="103" t="s">
        <v>24</v>
      </c>
      <c r="I12" s="106" t="s">
        <v>25</v>
      </c>
      <c r="J12" s="105" t="s">
        <v>26</v>
      </c>
      <c r="L12" s="37"/>
    </row>
    <row r="13" spans="2:46" s="1" customFormat="1" ht="18" customHeight="1">
      <c r="B13" s="37"/>
      <c r="E13" s="105" t="s">
        <v>27</v>
      </c>
      <c r="I13" s="106" t="s">
        <v>28</v>
      </c>
      <c r="J13" s="105" t="s">
        <v>29</v>
      </c>
      <c r="L13" s="37"/>
    </row>
    <row r="14" spans="2:46" s="1" customFormat="1" ht="6.95" customHeight="1">
      <c r="B14" s="37"/>
      <c r="I14" s="104"/>
      <c r="L14" s="37"/>
    </row>
    <row r="15" spans="2:46" s="1" customFormat="1" ht="12" customHeight="1">
      <c r="B15" s="37"/>
      <c r="D15" s="103" t="s">
        <v>30</v>
      </c>
      <c r="I15" s="106" t="s">
        <v>25</v>
      </c>
      <c r="J15" s="29" t="str">
        <f>'Rekapitulace stavby'!AN13</f>
        <v>Vyplň údaj</v>
      </c>
      <c r="L15" s="37"/>
    </row>
    <row r="16" spans="2:46" s="1" customFormat="1" ht="18" customHeight="1">
      <c r="B16" s="37"/>
      <c r="E16" s="292" t="str">
        <f>'Rekapitulace stavby'!E14</f>
        <v>Vyplň údaj</v>
      </c>
      <c r="F16" s="293"/>
      <c r="G16" s="293"/>
      <c r="H16" s="293"/>
      <c r="I16" s="106" t="s">
        <v>28</v>
      </c>
      <c r="J16" s="29" t="str">
        <f>'Rekapitulace stavby'!AN14</f>
        <v>Vyplň údaj</v>
      </c>
      <c r="L16" s="37"/>
    </row>
    <row r="17" spans="2:12" s="1" customFormat="1" ht="6.95" customHeight="1">
      <c r="B17" s="37"/>
      <c r="I17" s="104"/>
      <c r="L17" s="37"/>
    </row>
    <row r="18" spans="2:12" s="1" customFormat="1" ht="12" customHeight="1">
      <c r="B18" s="37"/>
      <c r="D18" s="103" t="s">
        <v>32</v>
      </c>
      <c r="I18" s="106" t="s">
        <v>25</v>
      </c>
      <c r="J18" s="105" t="s">
        <v>1</v>
      </c>
      <c r="L18" s="37"/>
    </row>
    <row r="19" spans="2:12" s="1" customFormat="1" ht="18" customHeight="1">
      <c r="B19" s="37"/>
      <c r="E19" s="105" t="s">
        <v>33</v>
      </c>
      <c r="I19" s="106" t="s">
        <v>28</v>
      </c>
      <c r="J19" s="105" t="s">
        <v>1</v>
      </c>
      <c r="L19" s="37"/>
    </row>
    <row r="20" spans="2:12" s="1" customFormat="1" ht="6.95" customHeight="1">
      <c r="B20" s="37"/>
      <c r="I20" s="104"/>
      <c r="L20" s="37"/>
    </row>
    <row r="21" spans="2:12" s="1" customFormat="1" ht="12" customHeight="1">
      <c r="B21" s="37"/>
      <c r="D21" s="103" t="s">
        <v>35</v>
      </c>
      <c r="I21" s="106" t="s">
        <v>25</v>
      </c>
      <c r="J21" s="105" t="str">
        <f>IF('Rekapitulace stavby'!AN19="","",'Rekapitulace stavby'!AN19)</f>
        <v/>
      </c>
      <c r="L21" s="37"/>
    </row>
    <row r="22" spans="2:12" s="1" customFormat="1" ht="18" customHeight="1">
      <c r="B22" s="37"/>
      <c r="E22" s="105" t="str">
        <f>IF('Rekapitulace stavby'!E20="","",'Rekapitulace stavby'!E20)</f>
        <v xml:space="preserve"> </v>
      </c>
      <c r="I22" s="106" t="s">
        <v>28</v>
      </c>
      <c r="J22" s="105" t="str">
        <f>IF('Rekapitulace stavby'!AN20="","",'Rekapitulace stavby'!AN20)</f>
        <v/>
      </c>
      <c r="L22" s="37"/>
    </row>
    <row r="23" spans="2:12" s="1" customFormat="1" ht="6.95" customHeight="1">
      <c r="B23" s="37"/>
      <c r="I23" s="104"/>
      <c r="L23" s="37"/>
    </row>
    <row r="24" spans="2:12" s="1" customFormat="1" ht="12" customHeight="1">
      <c r="B24" s="37"/>
      <c r="D24" s="103" t="s">
        <v>37</v>
      </c>
      <c r="I24" s="104"/>
      <c r="L24" s="37"/>
    </row>
    <row r="25" spans="2:12" s="7" customFormat="1" ht="16.5" customHeight="1">
      <c r="B25" s="108"/>
      <c r="E25" s="294" t="s">
        <v>1</v>
      </c>
      <c r="F25" s="294"/>
      <c r="G25" s="294"/>
      <c r="H25" s="294"/>
      <c r="I25" s="109"/>
      <c r="L25" s="108"/>
    </row>
    <row r="26" spans="2:12" s="1" customFormat="1" ht="6.95" customHeight="1">
      <c r="B26" s="37"/>
      <c r="I26" s="104"/>
      <c r="L26" s="37"/>
    </row>
    <row r="27" spans="2:12" s="1" customFormat="1" ht="6.95" customHeight="1">
      <c r="B27" s="37"/>
      <c r="D27" s="61"/>
      <c r="E27" s="61"/>
      <c r="F27" s="61"/>
      <c r="G27" s="61"/>
      <c r="H27" s="61"/>
      <c r="I27" s="110"/>
      <c r="J27" s="61"/>
      <c r="K27" s="61"/>
      <c r="L27" s="37"/>
    </row>
    <row r="28" spans="2:12" s="1" customFormat="1" ht="25.35" customHeight="1">
      <c r="B28" s="37"/>
      <c r="D28" s="111" t="s">
        <v>38</v>
      </c>
      <c r="I28" s="104"/>
      <c r="J28" s="112">
        <f>ROUND(J120, 2)</f>
        <v>0</v>
      </c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0"/>
      <c r="J29" s="61"/>
      <c r="K29" s="61"/>
      <c r="L29" s="37"/>
    </row>
    <row r="30" spans="2:12" s="1" customFormat="1" ht="14.45" customHeight="1">
      <c r="B30" s="37"/>
      <c r="F30" s="113" t="s">
        <v>40</v>
      </c>
      <c r="I30" s="114" t="s">
        <v>39</v>
      </c>
      <c r="J30" s="113" t="s">
        <v>41</v>
      </c>
      <c r="L30" s="37"/>
    </row>
    <row r="31" spans="2:12" s="1" customFormat="1" ht="14.45" customHeight="1">
      <c r="B31" s="37"/>
      <c r="D31" s="115" t="s">
        <v>42</v>
      </c>
      <c r="E31" s="103" t="s">
        <v>43</v>
      </c>
      <c r="F31" s="116">
        <f>ROUND((SUM(BE120:BE240)),  2)</f>
        <v>0</v>
      </c>
      <c r="I31" s="117">
        <v>0.21</v>
      </c>
      <c r="J31" s="116">
        <f>ROUND(((SUM(BE120:BE240))*I31),  2)</f>
        <v>0</v>
      </c>
      <c r="L31" s="37"/>
    </row>
    <row r="32" spans="2:12" s="1" customFormat="1" ht="14.45" customHeight="1">
      <c r="B32" s="37"/>
      <c r="E32" s="103" t="s">
        <v>44</v>
      </c>
      <c r="F32" s="116">
        <f>ROUND((SUM(BF120:BF240)),  2)</f>
        <v>0</v>
      </c>
      <c r="I32" s="117">
        <v>0.15</v>
      </c>
      <c r="J32" s="116">
        <f>ROUND(((SUM(BF120:BF240))*I32),  2)</f>
        <v>0</v>
      </c>
      <c r="L32" s="37"/>
    </row>
    <row r="33" spans="2:12" s="1" customFormat="1" ht="14.45" hidden="1" customHeight="1">
      <c r="B33" s="37"/>
      <c r="E33" s="103" t="s">
        <v>45</v>
      </c>
      <c r="F33" s="116">
        <f>ROUND((SUM(BG120:BG240)),  2)</f>
        <v>0</v>
      </c>
      <c r="I33" s="117">
        <v>0.21</v>
      </c>
      <c r="J33" s="116">
        <f>0</f>
        <v>0</v>
      </c>
      <c r="L33" s="37"/>
    </row>
    <row r="34" spans="2:12" s="1" customFormat="1" ht="14.45" hidden="1" customHeight="1">
      <c r="B34" s="37"/>
      <c r="E34" s="103" t="s">
        <v>46</v>
      </c>
      <c r="F34" s="116">
        <f>ROUND((SUM(BH120:BH240)),  2)</f>
        <v>0</v>
      </c>
      <c r="I34" s="117">
        <v>0.15</v>
      </c>
      <c r="J34" s="116">
        <f>0</f>
        <v>0</v>
      </c>
      <c r="L34" s="37"/>
    </row>
    <row r="35" spans="2:12" s="1" customFormat="1" ht="14.45" hidden="1" customHeight="1">
      <c r="B35" s="37"/>
      <c r="E35" s="103" t="s">
        <v>47</v>
      </c>
      <c r="F35" s="116">
        <f>ROUND((SUM(BI120:BI240)),  2)</f>
        <v>0</v>
      </c>
      <c r="I35" s="117">
        <v>0</v>
      </c>
      <c r="J35" s="116">
        <f>0</f>
        <v>0</v>
      </c>
      <c r="L35" s="37"/>
    </row>
    <row r="36" spans="2:12" s="1" customFormat="1" ht="6.95" customHeight="1">
      <c r="B36" s="37"/>
      <c r="I36" s="104"/>
      <c r="L36" s="37"/>
    </row>
    <row r="37" spans="2:12" s="1" customFormat="1" ht="25.35" customHeight="1">
      <c r="B37" s="37"/>
      <c r="C37" s="118"/>
      <c r="D37" s="119" t="s">
        <v>48</v>
      </c>
      <c r="E37" s="120"/>
      <c r="F37" s="120"/>
      <c r="G37" s="121" t="s">
        <v>49</v>
      </c>
      <c r="H37" s="122" t="s">
        <v>50</v>
      </c>
      <c r="I37" s="123"/>
      <c r="J37" s="124">
        <f>SUM(J28:J35)</f>
        <v>0</v>
      </c>
      <c r="K37" s="125"/>
      <c r="L37" s="37"/>
    </row>
    <row r="38" spans="2:12" s="1" customFormat="1" ht="14.45" customHeight="1">
      <c r="B38" s="37"/>
      <c r="I38" s="104"/>
      <c r="L38" s="37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26" t="s">
        <v>51</v>
      </c>
      <c r="E50" s="127"/>
      <c r="F50" s="127"/>
      <c r="G50" s="126" t="s">
        <v>52</v>
      </c>
      <c r="H50" s="127"/>
      <c r="I50" s="128"/>
      <c r="J50" s="127"/>
      <c r="K50" s="127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29" t="s">
        <v>53</v>
      </c>
      <c r="E61" s="130"/>
      <c r="F61" s="131" t="s">
        <v>54</v>
      </c>
      <c r="G61" s="129" t="s">
        <v>53</v>
      </c>
      <c r="H61" s="130"/>
      <c r="I61" s="132"/>
      <c r="J61" s="133" t="s">
        <v>54</v>
      </c>
      <c r="K61" s="130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26" t="s">
        <v>55</v>
      </c>
      <c r="E65" s="127"/>
      <c r="F65" s="127"/>
      <c r="G65" s="126" t="s">
        <v>56</v>
      </c>
      <c r="H65" s="127"/>
      <c r="I65" s="128"/>
      <c r="J65" s="127"/>
      <c r="K65" s="127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29" t="s">
        <v>53</v>
      </c>
      <c r="E76" s="130"/>
      <c r="F76" s="131" t="s">
        <v>54</v>
      </c>
      <c r="G76" s="129" t="s">
        <v>53</v>
      </c>
      <c r="H76" s="130"/>
      <c r="I76" s="132"/>
      <c r="J76" s="133" t="s">
        <v>54</v>
      </c>
      <c r="K76" s="130"/>
      <c r="L76" s="37"/>
    </row>
    <row r="77" spans="2:12" s="1" customFormat="1" ht="14.45" customHeight="1">
      <c r="B77" s="134"/>
      <c r="C77" s="135"/>
      <c r="D77" s="135"/>
      <c r="E77" s="135"/>
      <c r="F77" s="135"/>
      <c r="G77" s="135"/>
      <c r="H77" s="135"/>
      <c r="I77" s="136"/>
      <c r="J77" s="135"/>
      <c r="K77" s="135"/>
      <c r="L77" s="37"/>
    </row>
    <row r="81" spans="2:47" s="1" customFormat="1" ht="6.95" customHeight="1">
      <c r="B81" s="137"/>
      <c r="C81" s="138"/>
      <c r="D81" s="138"/>
      <c r="E81" s="138"/>
      <c r="F81" s="138"/>
      <c r="G81" s="138"/>
      <c r="H81" s="138"/>
      <c r="I81" s="139"/>
      <c r="J81" s="138"/>
      <c r="K81" s="138"/>
      <c r="L81" s="37"/>
    </row>
    <row r="82" spans="2:47" s="1" customFormat="1" ht="24.95" customHeight="1">
      <c r="B82" s="33"/>
      <c r="C82" s="22" t="s">
        <v>87</v>
      </c>
      <c r="D82" s="34"/>
      <c r="E82" s="34"/>
      <c r="F82" s="34"/>
      <c r="G82" s="34"/>
      <c r="H82" s="34"/>
      <c r="I82" s="104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4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4"/>
      <c r="J84" s="34"/>
      <c r="K84" s="34"/>
      <c r="L84" s="37"/>
    </row>
    <row r="85" spans="2:47" s="1" customFormat="1" ht="16.5" customHeight="1">
      <c r="B85" s="33"/>
      <c r="C85" s="34"/>
      <c r="D85" s="34"/>
      <c r="E85" s="263" t="str">
        <f>E7</f>
        <v>Hážovický potok, Hážovice - oprava PB zdi</v>
      </c>
      <c r="F85" s="295"/>
      <c r="G85" s="295"/>
      <c r="H85" s="295"/>
      <c r="I85" s="104"/>
      <c r="J85" s="34"/>
      <c r="K85" s="34"/>
      <c r="L85" s="37"/>
    </row>
    <row r="86" spans="2:47" s="1" customFormat="1" ht="6.95" customHeight="1">
      <c r="B86" s="33"/>
      <c r="C86" s="34"/>
      <c r="D86" s="34"/>
      <c r="E86" s="34"/>
      <c r="F86" s="34"/>
      <c r="G86" s="34"/>
      <c r="H86" s="34"/>
      <c r="I86" s="104"/>
      <c r="J86" s="34"/>
      <c r="K86" s="34"/>
      <c r="L86" s="37"/>
    </row>
    <row r="87" spans="2:47" s="1" customFormat="1" ht="12" customHeight="1">
      <c r="B87" s="33"/>
      <c r="C87" s="28" t="s">
        <v>20</v>
      </c>
      <c r="D87" s="34"/>
      <c r="E87" s="34"/>
      <c r="F87" s="26" t="str">
        <f>F10</f>
        <v>Hážovice</v>
      </c>
      <c r="G87" s="34"/>
      <c r="H87" s="34"/>
      <c r="I87" s="106" t="s">
        <v>22</v>
      </c>
      <c r="J87" s="60" t="str">
        <f>IF(J10="","",J10)</f>
        <v>6. 11. 2019</v>
      </c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4"/>
      <c r="J88" s="34"/>
      <c r="K88" s="34"/>
      <c r="L88" s="37"/>
    </row>
    <row r="89" spans="2:47" s="1" customFormat="1" ht="15.2" customHeight="1">
      <c r="B89" s="33"/>
      <c r="C89" s="28" t="s">
        <v>24</v>
      </c>
      <c r="D89" s="34"/>
      <c r="E89" s="34"/>
      <c r="F89" s="26" t="str">
        <f>E13</f>
        <v>Povodí Moravy, s.p.</v>
      </c>
      <c r="G89" s="34"/>
      <c r="H89" s="34"/>
      <c r="I89" s="106" t="s">
        <v>32</v>
      </c>
      <c r="J89" s="31" t="str">
        <f>E19</f>
        <v>PM - Ing. Šefčíková</v>
      </c>
      <c r="K89" s="34"/>
      <c r="L89" s="37"/>
    </row>
    <row r="90" spans="2:47" s="1" customFormat="1" ht="15.2" customHeight="1">
      <c r="B90" s="33"/>
      <c r="C90" s="28" t="s">
        <v>30</v>
      </c>
      <c r="D90" s="34"/>
      <c r="E90" s="34"/>
      <c r="F90" s="26" t="str">
        <f>IF(E16="","",E16)</f>
        <v>Vyplň údaj</v>
      </c>
      <c r="G90" s="34"/>
      <c r="H90" s="34"/>
      <c r="I90" s="106" t="s">
        <v>35</v>
      </c>
      <c r="J90" s="31" t="str">
        <f>E22</f>
        <v xml:space="preserve"> </v>
      </c>
      <c r="K90" s="34"/>
      <c r="L90" s="37"/>
    </row>
    <row r="91" spans="2:47" s="1" customFormat="1" ht="10.35" customHeight="1">
      <c r="B91" s="33"/>
      <c r="C91" s="34"/>
      <c r="D91" s="34"/>
      <c r="E91" s="34"/>
      <c r="F91" s="34"/>
      <c r="G91" s="34"/>
      <c r="H91" s="34"/>
      <c r="I91" s="104"/>
      <c r="J91" s="34"/>
      <c r="K91" s="34"/>
      <c r="L91" s="37"/>
    </row>
    <row r="92" spans="2:47" s="1" customFormat="1" ht="29.25" customHeight="1">
      <c r="B92" s="33"/>
      <c r="C92" s="140" t="s">
        <v>88</v>
      </c>
      <c r="D92" s="141"/>
      <c r="E92" s="141"/>
      <c r="F92" s="141"/>
      <c r="G92" s="141"/>
      <c r="H92" s="141"/>
      <c r="I92" s="142"/>
      <c r="J92" s="143" t="s">
        <v>89</v>
      </c>
      <c r="K92" s="141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4"/>
      <c r="J93" s="34"/>
      <c r="K93" s="34"/>
      <c r="L93" s="37"/>
    </row>
    <row r="94" spans="2:47" s="1" customFormat="1" ht="22.9" customHeight="1">
      <c r="B94" s="33"/>
      <c r="C94" s="144" t="s">
        <v>90</v>
      </c>
      <c r="D94" s="34"/>
      <c r="E94" s="34"/>
      <c r="F94" s="34"/>
      <c r="G94" s="34"/>
      <c r="H94" s="34"/>
      <c r="I94" s="104"/>
      <c r="J94" s="78">
        <f>J120</f>
        <v>0</v>
      </c>
      <c r="K94" s="34"/>
      <c r="L94" s="37"/>
      <c r="AU94" s="16" t="s">
        <v>91</v>
      </c>
    </row>
    <row r="95" spans="2:47" s="8" customFormat="1" ht="24.95" customHeight="1">
      <c r="B95" s="145"/>
      <c r="C95" s="146"/>
      <c r="D95" s="147" t="s">
        <v>92</v>
      </c>
      <c r="E95" s="148"/>
      <c r="F95" s="148"/>
      <c r="G95" s="148"/>
      <c r="H95" s="148"/>
      <c r="I95" s="149"/>
      <c r="J95" s="150">
        <f>J121</f>
        <v>0</v>
      </c>
      <c r="K95" s="146"/>
      <c r="L95" s="151"/>
    </row>
    <row r="96" spans="2:47" s="9" customFormat="1" ht="19.899999999999999" customHeight="1">
      <c r="B96" s="152"/>
      <c r="C96" s="153"/>
      <c r="D96" s="154" t="s">
        <v>93</v>
      </c>
      <c r="E96" s="155"/>
      <c r="F96" s="155"/>
      <c r="G96" s="155"/>
      <c r="H96" s="155"/>
      <c r="I96" s="156"/>
      <c r="J96" s="157">
        <f>J122</f>
        <v>0</v>
      </c>
      <c r="K96" s="153"/>
      <c r="L96" s="158"/>
    </row>
    <row r="97" spans="2:12" s="9" customFormat="1" ht="19.899999999999999" customHeight="1">
      <c r="B97" s="152"/>
      <c r="C97" s="153"/>
      <c r="D97" s="154" t="s">
        <v>94</v>
      </c>
      <c r="E97" s="155"/>
      <c r="F97" s="155"/>
      <c r="G97" s="155"/>
      <c r="H97" s="155"/>
      <c r="I97" s="156"/>
      <c r="J97" s="157">
        <f>J160</f>
        <v>0</v>
      </c>
      <c r="K97" s="153"/>
      <c r="L97" s="158"/>
    </row>
    <row r="98" spans="2:12" s="9" customFormat="1" ht="19.899999999999999" customHeight="1">
      <c r="B98" s="152"/>
      <c r="C98" s="153"/>
      <c r="D98" s="154" t="s">
        <v>95</v>
      </c>
      <c r="E98" s="155"/>
      <c r="F98" s="155"/>
      <c r="G98" s="155"/>
      <c r="H98" s="155"/>
      <c r="I98" s="156"/>
      <c r="J98" s="157">
        <f>J166</f>
        <v>0</v>
      </c>
      <c r="K98" s="153"/>
      <c r="L98" s="158"/>
    </row>
    <row r="99" spans="2:12" s="9" customFormat="1" ht="19.899999999999999" customHeight="1">
      <c r="B99" s="152"/>
      <c r="C99" s="153"/>
      <c r="D99" s="154" t="s">
        <v>96</v>
      </c>
      <c r="E99" s="155"/>
      <c r="F99" s="155"/>
      <c r="G99" s="155"/>
      <c r="H99" s="155"/>
      <c r="I99" s="156"/>
      <c r="J99" s="157">
        <f>J181</f>
        <v>0</v>
      </c>
      <c r="K99" s="153"/>
      <c r="L99" s="158"/>
    </row>
    <row r="100" spans="2:12" s="9" customFormat="1" ht="19.899999999999999" customHeight="1">
      <c r="B100" s="152"/>
      <c r="C100" s="153"/>
      <c r="D100" s="154" t="s">
        <v>97</v>
      </c>
      <c r="E100" s="155"/>
      <c r="F100" s="155"/>
      <c r="G100" s="155"/>
      <c r="H100" s="155"/>
      <c r="I100" s="156"/>
      <c r="J100" s="157">
        <f>J207</f>
        <v>0</v>
      </c>
      <c r="K100" s="153"/>
      <c r="L100" s="158"/>
    </row>
    <row r="101" spans="2:12" s="9" customFormat="1" ht="19.899999999999999" customHeight="1">
      <c r="B101" s="152"/>
      <c r="C101" s="153"/>
      <c r="D101" s="154" t="s">
        <v>98</v>
      </c>
      <c r="E101" s="155"/>
      <c r="F101" s="155"/>
      <c r="G101" s="155"/>
      <c r="H101" s="155"/>
      <c r="I101" s="156"/>
      <c r="J101" s="157">
        <f>J219</f>
        <v>0</v>
      </c>
      <c r="K101" s="153"/>
      <c r="L101" s="158"/>
    </row>
    <row r="102" spans="2:12" s="8" customFormat="1" ht="24.95" customHeight="1">
      <c r="B102" s="145"/>
      <c r="C102" s="146"/>
      <c r="D102" s="147" t="s">
        <v>99</v>
      </c>
      <c r="E102" s="148"/>
      <c r="F102" s="148"/>
      <c r="G102" s="148"/>
      <c r="H102" s="148"/>
      <c r="I102" s="149"/>
      <c r="J102" s="150">
        <f>J225</f>
        <v>0</v>
      </c>
      <c r="K102" s="146"/>
      <c r="L102" s="151"/>
    </row>
    <row r="103" spans="2:12" s="1" customFormat="1" ht="21.75" customHeight="1">
      <c r="B103" s="33"/>
      <c r="C103" s="34"/>
      <c r="D103" s="34"/>
      <c r="E103" s="34"/>
      <c r="F103" s="34"/>
      <c r="G103" s="34"/>
      <c r="H103" s="34"/>
      <c r="I103" s="104"/>
      <c r="J103" s="34"/>
      <c r="K103" s="34"/>
      <c r="L103" s="37"/>
    </row>
    <row r="104" spans="2:12" s="1" customFormat="1" ht="6.95" customHeight="1">
      <c r="B104" s="48"/>
      <c r="C104" s="49"/>
      <c r="D104" s="49"/>
      <c r="E104" s="49"/>
      <c r="F104" s="49"/>
      <c r="G104" s="49"/>
      <c r="H104" s="49"/>
      <c r="I104" s="136"/>
      <c r="J104" s="49"/>
      <c r="K104" s="49"/>
      <c r="L104" s="37"/>
    </row>
    <row r="108" spans="2:12" s="1" customFormat="1" ht="6.95" customHeight="1">
      <c r="B108" s="50"/>
      <c r="C108" s="51"/>
      <c r="D108" s="51"/>
      <c r="E108" s="51"/>
      <c r="F108" s="51"/>
      <c r="G108" s="51"/>
      <c r="H108" s="51"/>
      <c r="I108" s="139"/>
      <c r="J108" s="51"/>
      <c r="K108" s="51"/>
      <c r="L108" s="37"/>
    </row>
    <row r="109" spans="2:12" s="1" customFormat="1" ht="24.95" customHeight="1">
      <c r="B109" s="33"/>
      <c r="C109" s="22" t="s">
        <v>100</v>
      </c>
      <c r="D109" s="34"/>
      <c r="E109" s="34"/>
      <c r="F109" s="34"/>
      <c r="G109" s="34"/>
      <c r="H109" s="34"/>
      <c r="I109" s="104"/>
      <c r="J109" s="34"/>
      <c r="K109" s="34"/>
      <c r="L109" s="37"/>
    </row>
    <row r="110" spans="2:12" s="1" customFormat="1" ht="6.95" customHeight="1">
      <c r="B110" s="33"/>
      <c r="C110" s="34"/>
      <c r="D110" s="34"/>
      <c r="E110" s="34"/>
      <c r="F110" s="34"/>
      <c r="G110" s="34"/>
      <c r="H110" s="34"/>
      <c r="I110" s="104"/>
      <c r="J110" s="34"/>
      <c r="K110" s="34"/>
      <c r="L110" s="37"/>
    </row>
    <row r="111" spans="2:12" s="1" customFormat="1" ht="12" customHeight="1">
      <c r="B111" s="33"/>
      <c r="C111" s="28" t="s">
        <v>16</v>
      </c>
      <c r="D111" s="34"/>
      <c r="E111" s="34"/>
      <c r="F111" s="34"/>
      <c r="G111" s="34"/>
      <c r="H111" s="34"/>
      <c r="I111" s="104"/>
      <c r="J111" s="34"/>
      <c r="K111" s="34"/>
      <c r="L111" s="37"/>
    </row>
    <row r="112" spans="2:12" s="1" customFormat="1" ht="16.5" customHeight="1">
      <c r="B112" s="33"/>
      <c r="C112" s="34"/>
      <c r="D112" s="34"/>
      <c r="E112" s="263" t="str">
        <f>E7</f>
        <v>Hážovický potok, Hážovice - oprava PB zdi</v>
      </c>
      <c r="F112" s="295"/>
      <c r="G112" s="295"/>
      <c r="H112" s="295"/>
      <c r="I112" s="104"/>
      <c r="J112" s="34"/>
      <c r="K112" s="34"/>
      <c r="L112" s="37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104"/>
      <c r="J113" s="34"/>
      <c r="K113" s="34"/>
      <c r="L113" s="37"/>
    </row>
    <row r="114" spans="2:65" s="1" customFormat="1" ht="12" customHeight="1">
      <c r="B114" s="33"/>
      <c r="C114" s="28" t="s">
        <v>20</v>
      </c>
      <c r="D114" s="34"/>
      <c r="E114" s="34"/>
      <c r="F114" s="26" t="str">
        <f>F10</f>
        <v>Hážovice</v>
      </c>
      <c r="G114" s="34"/>
      <c r="H114" s="34"/>
      <c r="I114" s="106" t="s">
        <v>22</v>
      </c>
      <c r="J114" s="60" t="str">
        <f>IF(J10="","",J10)</f>
        <v>6. 11. 2019</v>
      </c>
      <c r="K114" s="34"/>
      <c r="L114" s="37"/>
    </row>
    <row r="115" spans="2:65" s="1" customFormat="1" ht="6.95" customHeight="1">
      <c r="B115" s="33"/>
      <c r="C115" s="34"/>
      <c r="D115" s="34"/>
      <c r="E115" s="34"/>
      <c r="F115" s="34"/>
      <c r="G115" s="34"/>
      <c r="H115" s="34"/>
      <c r="I115" s="104"/>
      <c r="J115" s="34"/>
      <c r="K115" s="34"/>
      <c r="L115" s="37"/>
    </row>
    <row r="116" spans="2:65" s="1" customFormat="1" ht="15.2" customHeight="1">
      <c r="B116" s="33"/>
      <c r="C116" s="28" t="s">
        <v>24</v>
      </c>
      <c r="D116" s="34"/>
      <c r="E116" s="34"/>
      <c r="F116" s="26" t="str">
        <f>E13</f>
        <v>Povodí Moravy, s.p.</v>
      </c>
      <c r="G116" s="34"/>
      <c r="H116" s="34"/>
      <c r="I116" s="106" t="s">
        <v>32</v>
      </c>
      <c r="J116" s="31" t="str">
        <f>E19</f>
        <v>PM - Ing. Šefčíková</v>
      </c>
      <c r="K116" s="34"/>
      <c r="L116" s="37"/>
    </row>
    <row r="117" spans="2:65" s="1" customFormat="1" ht="15.2" customHeight="1">
      <c r="B117" s="33"/>
      <c r="C117" s="28" t="s">
        <v>30</v>
      </c>
      <c r="D117" s="34"/>
      <c r="E117" s="34"/>
      <c r="F117" s="26" t="str">
        <f>IF(E16="","",E16)</f>
        <v>Vyplň údaj</v>
      </c>
      <c r="G117" s="34"/>
      <c r="H117" s="34"/>
      <c r="I117" s="106" t="s">
        <v>35</v>
      </c>
      <c r="J117" s="31" t="str">
        <f>E22</f>
        <v xml:space="preserve"> </v>
      </c>
      <c r="K117" s="34"/>
      <c r="L117" s="37"/>
    </row>
    <row r="118" spans="2:65" s="1" customFormat="1" ht="10.35" customHeight="1">
      <c r="B118" s="33"/>
      <c r="C118" s="34"/>
      <c r="D118" s="34"/>
      <c r="E118" s="34"/>
      <c r="F118" s="34"/>
      <c r="G118" s="34"/>
      <c r="H118" s="34"/>
      <c r="I118" s="104"/>
      <c r="J118" s="34"/>
      <c r="K118" s="34"/>
      <c r="L118" s="37"/>
    </row>
    <row r="119" spans="2:65" s="10" customFormat="1" ht="29.25" customHeight="1">
      <c r="B119" s="159"/>
      <c r="C119" s="160" t="s">
        <v>101</v>
      </c>
      <c r="D119" s="161" t="s">
        <v>63</v>
      </c>
      <c r="E119" s="161" t="s">
        <v>59</v>
      </c>
      <c r="F119" s="161" t="s">
        <v>60</v>
      </c>
      <c r="G119" s="161" t="s">
        <v>102</v>
      </c>
      <c r="H119" s="161" t="s">
        <v>103</v>
      </c>
      <c r="I119" s="162" t="s">
        <v>104</v>
      </c>
      <c r="J119" s="163" t="s">
        <v>89</v>
      </c>
      <c r="K119" s="164" t="s">
        <v>105</v>
      </c>
      <c r="L119" s="165"/>
      <c r="M119" s="69" t="s">
        <v>1</v>
      </c>
      <c r="N119" s="70" t="s">
        <v>42</v>
      </c>
      <c r="O119" s="70" t="s">
        <v>106</v>
      </c>
      <c r="P119" s="70" t="s">
        <v>107</v>
      </c>
      <c r="Q119" s="70" t="s">
        <v>108</v>
      </c>
      <c r="R119" s="70" t="s">
        <v>109</v>
      </c>
      <c r="S119" s="70" t="s">
        <v>110</v>
      </c>
      <c r="T119" s="71" t="s">
        <v>111</v>
      </c>
    </row>
    <row r="120" spans="2:65" s="1" customFormat="1" ht="22.9" customHeight="1">
      <c r="B120" s="33"/>
      <c r="C120" s="76" t="s">
        <v>112</v>
      </c>
      <c r="D120" s="34"/>
      <c r="E120" s="34"/>
      <c r="F120" s="34"/>
      <c r="G120" s="34"/>
      <c r="H120" s="34"/>
      <c r="I120" s="104"/>
      <c r="J120" s="166">
        <f>BK120</f>
        <v>0</v>
      </c>
      <c r="K120" s="34"/>
      <c r="L120" s="37"/>
      <c r="M120" s="72"/>
      <c r="N120" s="73"/>
      <c r="O120" s="73"/>
      <c r="P120" s="167">
        <f>P121+P225</f>
        <v>0</v>
      </c>
      <c r="Q120" s="73"/>
      <c r="R120" s="167">
        <f>R121+R225</f>
        <v>279.07516190999996</v>
      </c>
      <c r="S120" s="73"/>
      <c r="T120" s="168">
        <f>T121+T225</f>
        <v>60.168811000000005</v>
      </c>
      <c r="AT120" s="16" t="s">
        <v>77</v>
      </c>
      <c r="AU120" s="16" t="s">
        <v>91</v>
      </c>
      <c r="BK120" s="169">
        <f>BK121+BK225</f>
        <v>0</v>
      </c>
    </row>
    <row r="121" spans="2:65" s="11" customFormat="1" ht="25.9" customHeight="1">
      <c r="B121" s="170"/>
      <c r="C121" s="171"/>
      <c r="D121" s="172" t="s">
        <v>77</v>
      </c>
      <c r="E121" s="173" t="s">
        <v>113</v>
      </c>
      <c r="F121" s="173" t="s">
        <v>114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P122+P160+P166+P181+P207+P219</f>
        <v>0</v>
      </c>
      <c r="Q121" s="178"/>
      <c r="R121" s="179">
        <f>R122+R160+R166+R181+R207+R219</f>
        <v>279.07516190999996</v>
      </c>
      <c r="S121" s="178"/>
      <c r="T121" s="180">
        <f>T122+T160+T166+T181+T207+T219</f>
        <v>60.168811000000005</v>
      </c>
      <c r="AR121" s="181" t="s">
        <v>83</v>
      </c>
      <c r="AT121" s="182" t="s">
        <v>77</v>
      </c>
      <c r="AU121" s="182" t="s">
        <v>78</v>
      </c>
      <c r="AY121" s="181" t="s">
        <v>115</v>
      </c>
      <c r="BK121" s="183">
        <f>BK122+BK160+BK166+BK181+BK207+BK219</f>
        <v>0</v>
      </c>
    </row>
    <row r="122" spans="2:65" s="11" customFormat="1" ht="22.9" customHeight="1">
      <c r="B122" s="170"/>
      <c r="C122" s="171"/>
      <c r="D122" s="172" t="s">
        <v>77</v>
      </c>
      <c r="E122" s="184" t="s">
        <v>83</v>
      </c>
      <c r="F122" s="184" t="s">
        <v>116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SUM(P123:P159)</f>
        <v>0</v>
      </c>
      <c r="Q122" s="178"/>
      <c r="R122" s="179">
        <f>SUM(R123:R159)</f>
        <v>7.6076629999999996</v>
      </c>
      <c r="S122" s="178"/>
      <c r="T122" s="180">
        <f>SUM(T123:T159)</f>
        <v>34.4435</v>
      </c>
      <c r="AR122" s="181" t="s">
        <v>83</v>
      </c>
      <c r="AT122" s="182" t="s">
        <v>77</v>
      </c>
      <c r="AU122" s="182" t="s">
        <v>83</v>
      </c>
      <c r="AY122" s="181" t="s">
        <v>115</v>
      </c>
      <c r="BK122" s="183">
        <f>SUM(BK123:BK159)</f>
        <v>0</v>
      </c>
    </row>
    <row r="123" spans="2:65" s="1" customFormat="1" ht="36" customHeight="1">
      <c r="B123" s="33"/>
      <c r="C123" s="186" t="s">
        <v>83</v>
      </c>
      <c r="D123" s="186" t="s">
        <v>117</v>
      </c>
      <c r="E123" s="187" t="s">
        <v>118</v>
      </c>
      <c r="F123" s="188" t="s">
        <v>119</v>
      </c>
      <c r="G123" s="189" t="s">
        <v>120</v>
      </c>
      <c r="H123" s="190">
        <v>200</v>
      </c>
      <c r="I123" s="191"/>
      <c r="J123" s="192">
        <f>ROUND(I123*H123,2)</f>
        <v>0</v>
      </c>
      <c r="K123" s="188" t="s">
        <v>121</v>
      </c>
      <c r="L123" s="37"/>
      <c r="M123" s="193" t="s">
        <v>1</v>
      </c>
      <c r="N123" s="194" t="s">
        <v>43</v>
      </c>
      <c r="O123" s="6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AR123" s="197" t="s">
        <v>122</v>
      </c>
      <c r="AT123" s="197" t="s">
        <v>117</v>
      </c>
      <c r="AU123" s="197" t="s">
        <v>85</v>
      </c>
      <c r="AY123" s="16" t="s">
        <v>115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83</v>
      </c>
      <c r="BK123" s="198">
        <f>ROUND(I123*H123,2)</f>
        <v>0</v>
      </c>
      <c r="BL123" s="16" t="s">
        <v>122</v>
      </c>
      <c r="BM123" s="197" t="s">
        <v>123</v>
      </c>
    </row>
    <row r="124" spans="2:65" s="1" customFormat="1" ht="24" customHeight="1">
      <c r="B124" s="33"/>
      <c r="C124" s="186" t="s">
        <v>85</v>
      </c>
      <c r="D124" s="186" t="s">
        <v>117</v>
      </c>
      <c r="E124" s="187" t="s">
        <v>124</v>
      </c>
      <c r="F124" s="188" t="s">
        <v>125</v>
      </c>
      <c r="G124" s="189" t="s">
        <v>120</v>
      </c>
      <c r="H124" s="190">
        <v>200</v>
      </c>
      <c r="I124" s="191"/>
      <c r="J124" s="192">
        <f>ROUND(I124*H124,2)</f>
        <v>0</v>
      </c>
      <c r="K124" s="188" t="s">
        <v>121</v>
      </c>
      <c r="L124" s="37"/>
      <c r="M124" s="193" t="s">
        <v>1</v>
      </c>
      <c r="N124" s="194" t="s">
        <v>43</v>
      </c>
      <c r="O124" s="65"/>
      <c r="P124" s="195">
        <f>O124*H124</f>
        <v>0</v>
      </c>
      <c r="Q124" s="195">
        <v>1.8000000000000001E-4</v>
      </c>
      <c r="R124" s="195">
        <f>Q124*H124</f>
        <v>3.6000000000000004E-2</v>
      </c>
      <c r="S124" s="195">
        <v>0</v>
      </c>
      <c r="T124" s="196">
        <f>S124*H124</f>
        <v>0</v>
      </c>
      <c r="AR124" s="197" t="s">
        <v>122</v>
      </c>
      <c r="AT124" s="197" t="s">
        <v>117</v>
      </c>
      <c r="AU124" s="197" t="s">
        <v>85</v>
      </c>
      <c r="AY124" s="16" t="s">
        <v>115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83</v>
      </c>
      <c r="BK124" s="198">
        <f>ROUND(I124*H124,2)</f>
        <v>0</v>
      </c>
      <c r="BL124" s="16" t="s">
        <v>122</v>
      </c>
      <c r="BM124" s="197" t="s">
        <v>126</v>
      </c>
    </row>
    <row r="125" spans="2:65" s="1" customFormat="1" ht="36" customHeight="1">
      <c r="B125" s="33"/>
      <c r="C125" s="186" t="s">
        <v>127</v>
      </c>
      <c r="D125" s="186" t="s">
        <v>117</v>
      </c>
      <c r="E125" s="187" t="s">
        <v>128</v>
      </c>
      <c r="F125" s="188" t="s">
        <v>129</v>
      </c>
      <c r="G125" s="189" t="s">
        <v>130</v>
      </c>
      <c r="H125" s="190">
        <v>18.925000000000001</v>
      </c>
      <c r="I125" s="191"/>
      <c r="J125" s="192">
        <f>ROUND(I125*H125,2)</f>
        <v>0</v>
      </c>
      <c r="K125" s="188" t="s">
        <v>121</v>
      </c>
      <c r="L125" s="37"/>
      <c r="M125" s="193" t="s">
        <v>1</v>
      </c>
      <c r="N125" s="194" t="s">
        <v>43</v>
      </c>
      <c r="O125" s="65"/>
      <c r="P125" s="195">
        <f>O125*H125</f>
        <v>0</v>
      </c>
      <c r="Q125" s="195">
        <v>0</v>
      </c>
      <c r="R125" s="195">
        <f>Q125*H125</f>
        <v>0</v>
      </c>
      <c r="S125" s="195">
        <v>1.82</v>
      </c>
      <c r="T125" s="196">
        <f>S125*H125</f>
        <v>34.4435</v>
      </c>
      <c r="AR125" s="197" t="s">
        <v>122</v>
      </c>
      <c r="AT125" s="197" t="s">
        <v>117</v>
      </c>
      <c r="AU125" s="197" t="s">
        <v>85</v>
      </c>
      <c r="AY125" s="16" t="s">
        <v>115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83</v>
      </c>
      <c r="BK125" s="198">
        <f>ROUND(I125*H125,2)</f>
        <v>0</v>
      </c>
      <c r="BL125" s="16" t="s">
        <v>122</v>
      </c>
      <c r="BM125" s="197" t="s">
        <v>131</v>
      </c>
    </row>
    <row r="126" spans="2:65" s="12" customFormat="1" ht="11.25">
      <c r="B126" s="199"/>
      <c r="C126" s="200"/>
      <c r="D126" s="201" t="s">
        <v>132</v>
      </c>
      <c r="E126" s="202" t="s">
        <v>1</v>
      </c>
      <c r="F126" s="203" t="s">
        <v>133</v>
      </c>
      <c r="G126" s="200"/>
      <c r="H126" s="202" t="s">
        <v>1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132</v>
      </c>
      <c r="AU126" s="209" t="s">
        <v>85</v>
      </c>
      <c r="AV126" s="12" t="s">
        <v>83</v>
      </c>
      <c r="AW126" s="12" t="s">
        <v>34</v>
      </c>
      <c r="AX126" s="12" t="s">
        <v>78</v>
      </c>
      <c r="AY126" s="209" t="s">
        <v>115</v>
      </c>
    </row>
    <row r="127" spans="2:65" s="13" customFormat="1" ht="11.25">
      <c r="B127" s="210"/>
      <c r="C127" s="211"/>
      <c r="D127" s="201" t="s">
        <v>132</v>
      </c>
      <c r="E127" s="212" t="s">
        <v>1</v>
      </c>
      <c r="F127" s="213" t="s">
        <v>134</v>
      </c>
      <c r="G127" s="211"/>
      <c r="H127" s="214">
        <v>7.1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132</v>
      </c>
      <c r="AU127" s="220" t="s">
        <v>85</v>
      </c>
      <c r="AV127" s="13" t="s">
        <v>85</v>
      </c>
      <c r="AW127" s="13" t="s">
        <v>34</v>
      </c>
      <c r="AX127" s="13" t="s">
        <v>78</v>
      </c>
      <c r="AY127" s="220" t="s">
        <v>115</v>
      </c>
    </row>
    <row r="128" spans="2:65" s="12" customFormat="1" ht="11.25">
      <c r="B128" s="199"/>
      <c r="C128" s="200"/>
      <c r="D128" s="201" t="s">
        <v>132</v>
      </c>
      <c r="E128" s="202" t="s">
        <v>1</v>
      </c>
      <c r="F128" s="203" t="s">
        <v>135</v>
      </c>
      <c r="G128" s="200"/>
      <c r="H128" s="202" t="s">
        <v>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132</v>
      </c>
      <c r="AU128" s="209" t="s">
        <v>85</v>
      </c>
      <c r="AV128" s="12" t="s">
        <v>83</v>
      </c>
      <c r="AW128" s="12" t="s">
        <v>34</v>
      </c>
      <c r="AX128" s="12" t="s">
        <v>78</v>
      </c>
      <c r="AY128" s="209" t="s">
        <v>115</v>
      </c>
    </row>
    <row r="129" spans="2:65" s="13" customFormat="1" ht="11.25">
      <c r="B129" s="210"/>
      <c r="C129" s="211"/>
      <c r="D129" s="201" t="s">
        <v>132</v>
      </c>
      <c r="E129" s="212" t="s">
        <v>1</v>
      </c>
      <c r="F129" s="213" t="s">
        <v>136</v>
      </c>
      <c r="G129" s="211"/>
      <c r="H129" s="214">
        <v>11.824999999999999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132</v>
      </c>
      <c r="AU129" s="220" t="s">
        <v>85</v>
      </c>
      <c r="AV129" s="13" t="s">
        <v>85</v>
      </c>
      <c r="AW129" s="13" t="s">
        <v>34</v>
      </c>
      <c r="AX129" s="13" t="s">
        <v>78</v>
      </c>
      <c r="AY129" s="220" t="s">
        <v>115</v>
      </c>
    </row>
    <row r="130" spans="2:65" s="14" customFormat="1" ht="11.25">
      <c r="B130" s="221"/>
      <c r="C130" s="222"/>
      <c r="D130" s="201" t="s">
        <v>132</v>
      </c>
      <c r="E130" s="223" t="s">
        <v>1</v>
      </c>
      <c r="F130" s="224" t="s">
        <v>137</v>
      </c>
      <c r="G130" s="222"/>
      <c r="H130" s="225">
        <v>18.924999999999997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132</v>
      </c>
      <c r="AU130" s="231" t="s">
        <v>85</v>
      </c>
      <c r="AV130" s="14" t="s">
        <v>122</v>
      </c>
      <c r="AW130" s="14" t="s">
        <v>34</v>
      </c>
      <c r="AX130" s="14" t="s">
        <v>83</v>
      </c>
      <c r="AY130" s="231" t="s">
        <v>115</v>
      </c>
    </row>
    <row r="131" spans="2:65" s="1" customFormat="1" ht="36" customHeight="1">
      <c r="B131" s="33"/>
      <c r="C131" s="186" t="s">
        <v>122</v>
      </c>
      <c r="D131" s="186" t="s">
        <v>117</v>
      </c>
      <c r="E131" s="187" t="s">
        <v>138</v>
      </c>
      <c r="F131" s="188" t="s">
        <v>139</v>
      </c>
      <c r="G131" s="189" t="s">
        <v>130</v>
      </c>
      <c r="H131" s="190">
        <v>18.925000000000001</v>
      </c>
      <c r="I131" s="191"/>
      <c r="J131" s="192">
        <f>ROUND(I131*H131,2)</f>
        <v>0</v>
      </c>
      <c r="K131" s="188" t="s">
        <v>121</v>
      </c>
      <c r="L131" s="37"/>
      <c r="M131" s="193" t="s">
        <v>1</v>
      </c>
      <c r="N131" s="194" t="s">
        <v>43</v>
      </c>
      <c r="O131" s="65"/>
      <c r="P131" s="195">
        <f>O131*H131</f>
        <v>0</v>
      </c>
      <c r="Q131" s="195">
        <v>0.4</v>
      </c>
      <c r="R131" s="195">
        <f>Q131*H131</f>
        <v>7.57</v>
      </c>
      <c r="S131" s="195">
        <v>0</v>
      </c>
      <c r="T131" s="196">
        <f>S131*H131</f>
        <v>0</v>
      </c>
      <c r="AR131" s="197" t="s">
        <v>122</v>
      </c>
      <c r="AT131" s="197" t="s">
        <v>117</v>
      </c>
      <c r="AU131" s="197" t="s">
        <v>85</v>
      </c>
      <c r="AY131" s="16" t="s">
        <v>115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83</v>
      </c>
      <c r="BK131" s="198">
        <f>ROUND(I131*H131,2)</f>
        <v>0</v>
      </c>
      <c r="BL131" s="16" t="s">
        <v>122</v>
      </c>
      <c r="BM131" s="197" t="s">
        <v>140</v>
      </c>
    </row>
    <row r="132" spans="2:65" s="1" customFormat="1" ht="48" customHeight="1">
      <c r="B132" s="33"/>
      <c r="C132" s="186" t="s">
        <v>141</v>
      </c>
      <c r="D132" s="186" t="s">
        <v>117</v>
      </c>
      <c r="E132" s="187" t="s">
        <v>142</v>
      </c>
      <c r="F132" s="188" t="s">
        <v>143</v>
      </c>
      <c r="G132" s="189" t="s">
        <v>130</v>
      </c>
      <c r="H132" s="190">
        <v>18.925000000000001</v>
      </c>
      <c r="I132" s="191"/>
      <c r="J132" s="192">
        <f>ROUND(I132*H132,2)</f>
        <v>0</v>
      </c>
      <c r="K132" s="188" t="s">
        <v>121</v>
      </c>
      <c r="L132" s="37"/>
      <c r="M132" s="193" t="s">
        <v>1</v>
      </c>
      <c r="N132" s="194" t="s">
        <v>43</v>
      </c>
      <c r="O132" s="6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AR132" s="197" t="s">
        <v>122</v>
      </c>
      <c r="AT132" s="197" t="s">
        <v>117</v>
      </c>
      <c r="AU132" s="197" t="s">
        <v>85</v>
      </c>
      <c r="AY132" s="16" t="s">
        <v>115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83</v>
      </c>
      <c r="BK132" s="198">
        <f>ROUND(I132*H132,2)</f>
        <v>0</v>
      </c>
      <c r="BL132" s="16" t="s">
        <v>122</v>
      </c>
      <c r="BM132" s="197" t="s">
        <v>144</v>
      </c>
    </row>
    <row r="133" spans="2:65" s="1" customFormat="1" ht="60" customHeight="1">
      <c r="B133" s="33"/>
      <c r="C133" s="186" t="s">
        <v>145</v>
      </c>
      <c r="D133" s="186" t="s">
        <v>117</v>
      </c>
      <c r="E133" s="187" t="s">
        <v>146</v>
      </c>
      <c r="F133" s="188" t="s">
        <v>147</v>
      </c>
      <c r="G133" s="189" t="s">
        <v>130</v>
      </c>
      <c r="H133" s="190">
        <v>5.5</v>
      </c>
      <c r="I133" s="191"/>
      <c r="J133" s="192">
        <f>ROUND(I133*H133,2)</f>
        <v>0</v>
      </c>
      <c r="K133" s="188" t="s">
        <v>121</v>
      </c>
      <c r="L133" s="37"/>
      <c r="M133" s="193" t="s">
        <v>1</v>
      </c>
      <c r="N133" s="194" t="s">
        <v>43</v>
      </c>
      <c r="O133" s="65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97" t="s">
        <v>122</v>
      </c>
      <c r="AT133" s="197" t="s">
        <v>117</v>
      </c>
      <c r="AU133" s="197" t="s">
        <v>85</v>
      </c>
      <c r="AY133" s="16" t="s">
        <v>115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83</v>
      </c>
      <c r="BK133" s="198">
        <f>ROUND(I133*H133,2)</f>
        <v>0</v>
      </c>
      <c r="BL133" s="16" t="s">
        <v>122</v>
      </c>
      <c r="BM133" s="197" t="s">
        <v>148</v>
      </c>
    </row>
    <row r="134" spans="2:65" s="12" customFormat="1" ht="11.25">
      <c r="B134" s="199"/>
      <c r="C134" s="200"/>
      <c r="D134" s="201" t="s">
        <v>132</v>
      </c>
      <c r="E134" s="202" t="s">
        <v>1</v>
      </c>
      <c r="F134" s="203" t="s">
        <v>149</v>
      </c>
      <c r="G134" s="200"/>
      <c r="H134" s="202" t="s">
        <v>1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132</v>
      </c>
      <c r="AU134" s="209" t="s">
        <v>85</v>
      </c>
      <c r="AV134" s="12" t="s">
        <v>83</v>
      </c>
      <c r="AW134" s="12" t="s">
        <v>34</v>
      </c>
      <c r="AX134" s="12" t="s">
        <v>78</v>
      </c>
      <c r="AY134" s="209" t="s">
        <v>115</v>
      </c>
    </row>
    <row r="135" spans="2:65" s="13" customFormat="1" ht="11.25">
      <c r="B135" s="210"/>
      <c r="C135" s="211"/>
      <c r="D135" s="201" t="s">
        <v>132</v>
      </c>
      <c r="E135" s="212" t="s">
        <v>1</v>
      </c>
      <c r="F135" s="213" t="s">
        <v>150</v>
      </c>
      <c r="G135" s="211"/>
      <c r="H135" s="214">
        <v>5.5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132</v>
      </c>
      <c r="AU135" s="220" t="s">
        <v>85</v>
      </c>
      <c r="AV135" s="13" t="s">
        <v>85</v>
      </c>
      <c r="AW135" s="13" t="s">
        <v>34</v>
      </c>
      <c r="AX135" s="13" t="s">
        <v>83</v>
      </c>
      <c r="AY135" s="220" t="s">
        <v>115</v>
      </c>
    </row>
    <row r="136" spans="2:65" s="1" customFormat="1" ht="36" customHeight="1">
      <c r="B136" s="33"/>
      <c r="C136" s="186" t="s">
        <v>151</v>
      </c>
      <c r="D136" s="186" t="s">
        <v>117</v>
      </c>
      <c r="E136" s="187" t="s">
        <v>152</v>
      </c>
      <c r="F136" s="188" t="s">
        <v>153</v>
      </c>
      <c r="G136" s="189" t="s">
        <v>130</v>
      </c>
      <c r="H136" s="190">
        <v>9.0719999999999992</v>
      </c>
      <c r="I136" s="191"/>
      <c r="J136" s="192">
        <f>ROUND(I136*H136,2)</f>
        <v>0</v>
      </c>
      <c r="K136" s="188" t="s">
        <v>121</v>
      </c>
      <c r="L136" s="37"/>
      <c r="M136" s="193" t="s">
        <v>1</v>
      </c>
      <c r="N136" s="194" t="s">
        <v>43</v>
      </c>
      <c r="O136" s="65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AR136" s="197" t="s">
        <v>122</v>
      </c>
      <c r="AT136" s="197" t="s">
        <v>117</v>
      </c>
      <c r="AU136" s="197" t="s">
        <v>85</v>
      </c>
      <c r="AY136" s="16" t="s">
        <v>115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83</v>
      </c>
      <c r="BK136" s="198">
        <f>ROUND(I136*H136,2)</f>
        <v>0</v>
      </c>
      <c r="BL136" s="16" t="s">
        <v>122</v>
      </c>
      <c r="BM136" s="197" t="s">
        <v>154</v>
      </c>
    </row>
    <row r="137" spans="2:65" s="13" customFormat="1" ht="11.25">
      <c r="B137" s="210"/>
      <c r="C137" s="211"/>
      <c r="D137" s="201" t="s">
        <v>132</v>
      </c>
      <c r="E137" s="212" t="s">
        <v>1</v>
      </c>
      <c r="F137" s="213" t="s">
        <v>155</v>
      </c>
      <c r="G137" s="211"/>
      <c r="H137" s="214">
        <v>9.0719999999999992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132</v>
      </c>
      <c r="AU137" s="220" t="s">
        <v>85</v>
      </c>
      <c r="AV137" s="13" t="s">
        <v>85</v>
      </c>
      <c r="AW137" s="13" t="s">
        <v>34</v>
      </c>
      <c r="AX137" s="13" t="s">
        <v>83</v>
      </c>
      <c r="AY137" s="220" t="s">
        <v>115</v>
      </c>
    </row>
    <row r="138" spans="2:65" s="1" customFormat="1" ht="48" customHeight="1">
      <c r="B138" s="33"/>
      <c r="C138" s="186" t="s">
        <v>156</v>
      </c>
      <c r="D138" s="186" t="s">
        <v>117</v>
      </c>
      <c r="E138" s="187" t="s">
        <v>157</v>
      </c>
      <c r="F138" s="188" t="s">
        <v>158</v>
      </c>
      <c r="G138" s="189" t="s">
        <v>130</v>
      </c>
      <c r="H138" s="190">
        <v>2.722</v>
      </c>
      <c r="I138" s="191"/>
      <c r="J138" s="192">
        <f>ROUND(I138*H138,2)</f>
        <v>0</v>
      </c>
      <c r="K138" s="188" t="s">
        <v>121</v>
      </c>
      <c r="L138" s="37"/>
      <c r="M138" s="193" t="s">
        <v>1</v>
      </c>
      <c r="N138" s="194" t="s">
        <v>43</v>
      </c>
      <c r="O138" s="65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AR138" s="197" t="s">
        <v>122</v>
      </c>
      <c r="AT138" s="197" t="s">
        <v>117</v>
      </c>
      <c r="AU138" s="197" t="s">
        <v>85</v>
      </c>
      <c r="AY138" s="16" t="s">
        <v>115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83</v>
      </c>
      <c r="BK138" s="198">
        <f>ROUND(I138*H138,2)</f>
        <v>0</v>
      </c>
      <c r="BL138" s="16" t="s">
        <v>122</v>
      </c>
      <c r="BM138" s="197" t="s">
        <v>159</v>
      </c>
    </row>
    <row r="139" spans="2:65" s="13" customFormat="1" ht="11.25">
      <c r="B139" s="210"/>
      <c r="C139" s="211"/>
      <c r="D139" s="201" t="s">
        <v>132</v>
      </c>
      <c r="E139" s="212" t="s">
        <v>1</v>
      </c>
      <c r="F139" s="213" t="s">
        <v>160</v>
      </c>
      <c r="G139" s="211"/>
      <c r="H139" s="214">
        <v>2.722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132</v>
      </c>
      <c r="AU139" s="220" t="s">
        <v>85</v>
      </c>
      <c r="AV139" s="13" t="s">
        <v>85</v>
      </c>
      <c r="AW139" s="13" t="s">
        <v>34</v>
      </c>
      <c r="AX139" s="13" t="s">
        <v>83</v>
      </c>
      <c r="AY139" s="220" t="s">
        <v>115</v>
      </c>
    </row>
    <row r="140" spans="2:65" s="1" customFormat="1" ht="36" customHeight="1">
      <c r="B140" s="33"/>
      <c r="C140" s="186" t="s">
        <v>161</v>
      </c>
      <c r="D140" s="186" t="s">
        <v>117</v>
      </c>
      <c r="E140" s="187" t="s">
        <v>162</v>
      </c>
      <c r="F140" s="188" t="s">
        <v>163</v>
      </c>
      <c r="G140" s="189" t="s">
        <v>130</v>
      </c>
      <c r="H140" s="190">
        <v>4.5359999999999996</v>
      </c>
      <c r="I140" s="191"/>
      <c r="J140" s="192">
        <f>ROUND(I140*H140,2)</f>
        <v>0</v>
      </c>
      <c r="K140" s="188" t="s">
        <v>121</v>
      </c>
      <c r="L140" s="37"/>
      <c r="M140" s="193" t="s">
        <v>1</v>
      </c>
      <c r="N140" s="194" t="s">
        <v>43</v>
      </c>
      <c r="O140" s="65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AR140" s="197" t="s">
        <v>122</v>
      </c>
      <c r="AT140" s="197" t="s">
        <v>117</v>
      </c>
      <c r="AU140" s="197" t="s">
        <v>85</v>
      </c>
      <c r="AY140" s="16" t="s">
        <v>115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6" t="s">
        <v>83</v>
      </c>
      <c r="BK140" s="198">
        <f>ROUND(I140*H140,2)</f>
        <v>0</v>
      </c>
      <c r="BL140" s="16" t="s">
        <v>122</v>
      </c>
      <c r="BM140" s="197" t="s">
        <v>164</v>
      </c>
    </row>
    <row r="141" spans="2:65" s="12" customFormat="1" ht="11.25">
      <c r="B141" s="199"/>
      <c r="C141" s="200"/>
      <c r="D141" s="201" t="s">
        <v>132</v>
      </c>
      <c r="E141" s="202" t="s">
        <v>1</v>
      </c>
      <c r="F141" s="203" t="s">
        <v>165</v>
      </c>
      <c r="G141" s="200"/>
      <c r="H141" s="202" t="s">
        <v>1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132</v>
      </c>
      <c r="AU141" s="209" t="s">
        <v>85</v>
      </c>
      <c r="AV141" s="12" t="s">
        <v>83</v>
      </c>
      <c r="AW141" s="12" t="s">
        <v>34</v>
      </c>
      <c r="AX141" s="12" t="s">
        <v>78</v>
      </c>
      <c r="AY141" s="209" t="s">
        <v>115</v>
      </c>
    </row>
    <row r="142" spans="2:65" s="13" customFormat="1" ht="11.25">
      <c r="B142" s="210"/>
      <c r="C142" s="211"/>
      <c r="D142" s="201" t="s">
        <v>132</v>
      </c>
      <c r="E142" s="212" t="s">
        <v>1</v>
      </c>
      <c r="F142" s="213" t="s">
        <v>166</v>
      </c>
      <c r="G142" s="211"/>
      <c r="H142" s="214">
        <v>4.5359999999999996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132</v>
      </c>
      <c r="AU142" s="220" t="s">
        <v>85</v>
      </c>
      <c r="AV142" s="13" t="s">
        <v>85</v>
      </c>
      <c r="AW142" s="13" t="s">
        <v>34</v>
      </c>
      <c r="AX142" s="13" t="s">
        <v>83</v>
      </c>
      <c r="AY142" s="220" t="s">
        <v>115</v>
      </c>
    </row>
    <row r="143" spans="2:65" s="1" customFormat="1" ht="36" customHeight="1">
      <c r="B143" s="33"/>
      <c r="C143" s="186" t="s">
        <v>167</v>
      </c>
      <c r="D143" s="186" t="s">
        <v>117</v>
      </c>
      <c r="E143" s="187" t="s">
        <v>168</v>
      </c>
      <c r="F143" s="188" t="s">
        <v>169</v>
      </c>
      <c r="G143" s="189" t="s">
        <v>130</v>
      </c>
      <c r="H143" s="190">
        <v>45</v>
      </c>
      <c r="I143" s="191"/>
      <c r="J143" s="192">
        <f>ROUND(I143*H143,2)</f>
        <v>0</v>
      </c>
      <c r="K143" s="188" t="s">
        <v>1</v>
      </c>
      <c r="L143" s="37"/>
      <c r="M143" s="193" t="s">
        <v>1</v>
      </c>
      <c r="N143" s="194" t="s">
        <v>43</v>
      </c>
      <c r="O143" s="65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AR143" s="197" t="s">
        <v>122</v>
      </c>
      <c r="AT143" s="197" t="s">
        <v>117</v>
      </c>
      <c r="AU143" s="197" t="s">
        <v>85</v>
      </c>
      <c r="AY143" s="16" t="s">
        <v>115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83</v>
      </c>
      <c r="BK143" s="198">
        <f>ROUND(I143*H143,2)</f>
        <v>0</v>
      </c>
      <c r="BL143" s="16" t="s">
        <v>122</v>
      </c>
      <c r="BM143" s="197" t="s">
        <v>170</v>
      </c>
    </row>
    <row r="144" spans="2:65" s="1" customFormat="1" ht="29.25">
      <c r="B144" s="33"/>
      <c r="C144" s="34"/>
      <c r="D144" s="201" t="s">
        <v>171</v>
      </c>
      <c r="E144" s="34"/>
      <c r="F144" s="232" t="s">
        <v>172</v>
      </c>
      <c r="G144" s="34"/>
      <c r="H144" s="34"/>
      <c r="I144" s="104"/>
      <c r="J144" s="34"/>
      <c r="K144" s="34"/>
      <c r="L144" s="37"/>
      <c r="M144" s="233"/>
      <c r="N144" s="65"/>
      <c r="O144" s="65"/>
      <c r="P144" s="65"/>
      <c r="Q144" s="65"/>
      <c r="R144" s="65"/>
      <c r="S144" s="65"/>
      <c r="T144" s="66"/>
      <c r="AT144" s="16" t="s">
        <v>171</v>
      </c>
      <c r="AU144" s="16" t="s">
        <v>85</v>
      </c>
    </row>
    <row r="145" spans="2:65" s="13" customFormat="1" ht="11.25">
      <c r="B145" s="210"/>
      <c r="C145" s="211"/>
      <c r="D145" s="201" t="s">
        <v>132</v>
      </c>
      <c r="E145" s="212" t="s">
        <v>1</v>
      </c>
      <c r="F145" s="213" t="s">
        <v>173</v>
      </c>
      <c r="G145" s="211"/>
      <c r="H145" s="214">
        <v>45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132</v>
      </c>
      <c r="AU145" s="220" t="s">
        <v>85</v>
      </c>
      <c r="AV145" s="13" t="s">
        <v>85</v>
      </c>
      <c r="AW145" s="13" t="s">
        <v>34</v>
      </c>
      <c r="AX145" s="13" t="s">
        <v>83</v>
      </c>
      <c r="AY145" s="220" t="s">
        <v>115</v>
      </c>
    </row>
    <row r="146" spans="2:65" s="1" customFormat="1" ht="36" customHeight="1">
      <c r="B146" s="33"/>
      <c r="C146" s="186" t="s">
        <v>174</v>
      </c>
      <c r="D146" s="186" t="s">
        <v>117</v>
      </c>
      <c r="E146" s="187" t="s">
        <v>175</v>
      </c>
      <c r="F146" s="188" t="s">
        <v>176</v>
      </c>
      <c r="G146" s="189" t="s">
        <v>120</v>
      </c>
      <c r="H146" s="190">
        <v>40.119999999999997</v>
      </c>
      <c r="I146" s="191"/>
      <c r="J146" s="192">
        <f>ROUND(I146*H146,2)</f>
        <v>0</v>
      </c>
      <c r="K146" s="188" t="s">
        <v>121</v>
      </c>
      <c r="L146" s="37"/>
      <c r="M146" s="193" t="s">
        <v>1</v>
      </c>
      <c r="N146" s="194" t="s">
        <v>43</v>
      </c>
      <c r="O146" s="65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AR146" s="197" t="s">
        <v>122</v>
      </c>
      <c r="AT146" s="197" t="s">
        <v>117</v>
      </c>
      <c r="AU146" s="197" t="s">
        <v>85</v>
      </c>
      <c r="AY146" s="16" t="s">
        <v>115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83</v>
      </c>
      <c r="BK146" s="198">
        <f>ROUND(I146*H146,2)</f>
        <v>0</v>
      </c>
      <c r="BL146" s="16" t="s">
        <v>122</v>
      </c>
      <c r="BM146" s="197" t="s">
        <v>177</v>
      </c>
    </row>
    <row r="147" spans="2:65" s="1" customFormat="1" ht="16.5" customHeight="1">
      <c r="B147" s="33"/>
      <c r="C147" s="234" t="s">
        <v>178</v>
      </c>
      <c r="D147" s="234" t="s">
        <v>179</v>
      </c>
      <c r="E147" s="235" t="s">
        <v>180</v>
      </c>
      <c r="F147" s="236" t="s">
        <v>181</v>
      </c>
      <c r="G147" s="237" t="s">
        <v>182</v>
      </c>
      <c r="H147" s="238">
        <v>0.60199999999999998</v>
      </c>
      <c r="I147" s="239"/>
      <c r="J147" s="240">
        <f>ROUND(I147*H147,2)</f>
        <v>0</v>
      </c>
      <c r="K147" s="236" t="s">
        <v>121</v>
      </c>
      <c r="L147" s="241"/>
      <c r="M147" s="242" t="s">
        <v>1</v>
      </c>
      <c r="N147" s="243" t="s">
        <v>43</v>
      </c>
      <c r="O147" s="65"/>
      <c r="P147" s="195">
        <f>O147*H147</f>
        <v>0</v>
      </c>
      <c r="Q147" s="195">
        <v>1E-3</v>
      </c>
      <c r="R147" s="195">
        <f>Q147*H147</f>
        <v>6.02E-4</v>
      </c>
      <c r="S147" s="195">
        <v>0</v>
      </c>
      <c r="T147" s="196">
        <f>S147*H147</f>
        <v>0</v>
      </c>
      <c r="AR147" s="197" t="s">
        <v>156</v>
      </c>
      <c r="AT147" s="197" t="s">
        <v>179</v>
      </c>
      <c r="AU147" s="197" t="s">
        <v>85</v>
      </c>
      <c r="AY147" s="16" t="s">
        <v>115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83</v>
      </c>
      <c r="BK147" s="198">
        <f>ROUND(I147*H147,2)</f>
        <v>0</v>
      </c>
      <c r="BL147" s="16" t="s">
        <v>122</v>
      </c>
      <c r="BM147" s="197" t="s">
        <v>183</v>
      </c>
    </row>
    <row r="148" spans="2:65" s="13" customFormat="1" ht="11.25">
      <c r="B148" s="210"/>
      <c r="C148" s="211"/>
      <c r="D148" s="201" t="s">
        <v>132</v>
      </c>
      <c r="E148" s="211"/>
      <c r="F148" s="213" t="s">
        <v>184</v>
      </c>
      <c r="G148" s="211"/>
      <c r="H148" s="214">
        <v>0.60199999999999998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132</v>
      </c>
      <c r="AU148" s="220" t="s">
        <v>85</v>
      </c>
      <c r="AV148" s="13" t="s">
        <v>85</v>
      </c>
      <c r="AW148" s="13" t="s">
        <v>4</v>
      </c>
      <c r="AX148" s="13" t="s">
        <v>83</v>
      </c>
      <c r="AY148" s="220" t="s">
        <v>115</v>
      </c>
    </row>
    <row r="149" spans="2:65" s="1" customFormat="1" ht="36" customHeight="1">
      <c r="B149" s="33"/>
      <c r="C149" s="186" t="s">
        <v>185</v>
      </c>
      <c r="D149" s="186" t="s">
        <v>117</v>
      </c>
      <c r="E149" s="187" t="s">
        <v>186</v>
      </c>
      <c r="F149" s="188" t="s">
        <v>187</v>
      </c>
      <c r="G149" s="189" t="s">
        <v>120</v>
      </c>
      <c r="H149" s="190">
        <v>70.7</v>
      </c>
      <c r="I149" s="191"/>
      <c r="J149" s="192">
        <f>ROUND(I149*H149,2)</f>
        <v>0</v>
      </c>
      <c r="K149" s="188" t="s">
        <v>121</v>
      </c>
      <c r="L149" s="37"/>
      <c r="M149" s="193" t="s">
        <v>1</v>
      </c>
      <c r="N149" s="194" t="s">
        <v>43</v>
      </c>
      <c r="O149" s="65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AR149" s="197" t="s">
        <v>122</v>
      </c>
      <c r="AT149" s="197" t="s">
        <v>117</v>
      </c>
      <c r="AU149" s="197" t="s">
        <v>85</v>
      </c>
      <c r="AY149" s="16" t="s">
        <v>115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83</v>
      </c>
      <c r="BK149" s="198">
        <f>ROUND(I149*H149,2)</f>
        <v>0</v>
      </c>
      <c r="BL149" s="16" t="s">
        <v>122</v>
      </c>
      <c r="BM149" s="197" t="s">
        <v>188</v>
      </c>
    </row>
    <row r="150" spans="2:65" s="1" customFormat="1" ht="16.5" customHeight="1">
      <c r="B150" s="33"/>
      <c r="C150" s="234" t="s">
        <v>189</v>
      </c>
      <c r="D150" s="234" t="s">
        <v>179</v>
      </c>
      <c r="E150" s="235" t="s">
        <v>190</v>
      </c>
      <c r="F150" s="236" t="s">
        <v>191</v>
      </c>
      <c r="G150" s="237" t="s">
        <v>182</v>
      </c>
      <c r="H150" s="238">
        <v>1.0609999999999999</v>
      </c>
      <c r="I150" s="239"/>
      <c r="J150" s="240">
        <f>ROUND(I150*H150,2)</f>
        <v>0</v>
      </c>
      <c r="K150" s="236" t="s">
        <v>121</v>
      </c>
      <c r="L150" s="241"/>
      <c r="M150" s="242" t="s">
        <v>1</v>
      </c>
      <c r="N150" s="243" t="s">
        <v>43</v>
      </c>
      <c r="O150" s="65"/>
      <c r="P150" s="195">
        <f>O150*H150</f>
        <v>0</v>
      </c>
      <c r="Q150" s="195">
        <v>1E-3</v>
      </c>
      <c r="R150" s="195">
        <f>Q150*H150</f>
        <v>1.0609999999999999E-3</v>
      </c>
      <c r="S150" s="195">
        <v>0</v>
      </c>
      <c r="T150" s="196">
        <f>S150*H150</f>
        <v>0</v>
      </c>
      <c r="AR150" s="197" t="s">
        <v>156</v>
      </c>
      <c r="AT150" s="197" t="s">
        <v>179</v>
      </c>
      <c r="AU150" s="197" t="s">
        <v>85</v>
      </c>
      <c r="AY150" s="16" t="s">
        <v>115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83</v>
      </c>
      <c r="BK150" s="198">
        <f>ROUND(I150*H150,2)</f>
        <v>0</v>
      </c>
      <c r="BL150" s="16" t="s">
        <v>122</v>
      </c>
      <c r="BM150" s="197" t="s">
        <v>192</v>
      </c>
    </row>
    <row r="151" spans="2:65" s="13" customFormat="1" ht="11.25">
      <c r="B151" s="210"/>
      <c r="C151" s="211"/>
      <c r="D151" s="201" t="s">
        <v>132</v>
      </c>
      <c r="E151" s="211"/>
      <c r="F151" s="213" t="s">
        <v>193</v>
      </c>
      <c r="G151" s="211"/>
      <c r="H151" s="214">
        <v>1.0609999999999999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132</v>
      </c>
      <c r="AU151" s="220" t="s">
        <v>85</v>
      </c>
      <c r="AV151" s="13" t="s">
        <v>85</v>
      </c>
      <c r="AW151" s="13" t="s">
        <v>4</v>
      </c>
      <c r="AX151" s="13" t="s">
        <v>83</v>
      </c>
      <c r="AY151" s="220" t="s">
        <v>115</v>
      </c>
    </row>
    <row r="152" spans="2:65" s="1" customFormat="1" ht="24" customHeight="1">
      <c r="B152" s="33"/>
      <c r="C152" s="186" t="s">
        <v>8</v>
      </c>
      <c r="D152" s="186" t="s">
        <v>117</v>
      </c>
      <c r="E152" s="187" t="s">
        <v>194</v>
      </c>
      <c r="F152" s="188" t="s">
        <v>195</v>
      </c>
      <c r="G152" s="189" t="s">
        <v>120</v>
      </c>
      <c r="H152" s="190">
        <v>40.119999999999997</v>
      </c>
      <c r="I152" s="191"/>
      <c r="J152" s="192">
        <f>ROUND(I152*H152,2)</f>
        <v>0</v>
      </c>
      <c r="K152" s="188" t="s">
        <v>196</v>
      </c>
      <c r="L152" s="37"/>
      <c r="M152" s="193" t="s">
        <v>1</v>
      </c>
      <c r="N152" s="194" t="s">
        <v>43</v>
      </c>
      <c r="O152" s="65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AR152" s="197" t="s">
        <v>122</v>
      </c>
      <c r="AT152" s="197" t="s">
        <v>117</v>
      </c>
      <c r="AU152" s="197" t="s">
        <v>85</v>
      </c>
      <c r="AY152" s="16" t="s">
        <v>115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83</v>
      </c>
      <c r="BK152" s="198">
        <f>ROUND(I152*H152,2)</f>
        <v>0</v>
      </c>
      <c r="BL152" s="16" t="s">
        <v>122</v>
      </c>
      <c r="BM152" s="197" t="s">
        <v>197</v>
      </c>
    </row>
    <row r="153" spans="2:65" s="12" customFormat="1" ht="11.25">
      <c r="B153" s="199"/>
      <c r="C153" s="200"/>
      <c r="D153" s="201" t="s">
        <v>132</v>
      </c>
      <c r="E153" s="202" t="s">
        <v>1</v>
      </c>
      <c r="F153" s="203" t="s">
        <v>198</v>
      </c>
      <c r="G153" s="200"/>
      <c r="H153" s="202" t="s">
        <v>1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132</v>
      </c>
      <c r="AU153" s="209" t="s">
        <v>85</v>
      </c>
      <c r="AV153" s="12" t="s">
        <v>83</v>
      </c>
      <c r="AW153" s="12" t="s">
        <v>34</v>
      </c>
      <c r="AX153" s="12" t="s">
        <v>78</v>
      </c>
      <c r="AY153" s="209" t="s">
        <v>115</v>
      </c>
    </row>
    <row r="154" spans="2:65" s="13" customFormat="1" ht="11.25">
      <c r="B154" s="210"/>
      <c r="C154" s="211"/>
      <c r="D154" s="201" t="s">
        <v>132</v>
      </c>
      <c r="E154" s="212" t="s">
        <v>1</v>
      </c>
      <c r="F154" s="213" t="s">
        <v>199</v>
      </c>
      <c r="G154" s="211"/>
      <c r="H154" s="214">
        <v>25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132</v>
      </c>
      <c r="AU154" s="220" t="s">
        <v>85</v>
      </c>
      <c r="AV154" s="13" t="s">
        <v>85</v>
      </c>
      <c r="AW154" s="13" t="s">
        <v>34</v>
      </c>
      <c r="AX154" s="13" t="s">
        <v>78</v>
      </c>
      <c r="AY154" s="220" t="s">
        <v>115</v>
      </c>
    </row>
    <row r="155" spans="2:65" s="12" customFormat="1" ht="11.25">
      <c r="B155" s="199"/>
      <c r="C155" s="200"/>
      <c r="D155" s="201" t="s">
        <v>132</v>
      </c>
      <c r="E155" s="202" t="s">
        <v>1</v>
      </c>
      <c r="F155" s="203" t="s">
        <v>200</v>
      </c>
      <c r="G155" s="200"/>
      <c r="H155" s="202" t="s">
        <v>1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132</v>
      </c>
      <c r="AU155" s="209" t="s">
        <v>85</v>
      </c>
      <c r="AV155" s="12" t="s">
        <v>83</v>
      </c>
      <c r="AW155" s="12" t="s">
        <v>34</v>
      </c>
      <c r="AX155" s="12" t="s">
        <v>78</v>
      </c>
      <c r="AY155" s="209" t="s">
        <v>115</v>
      </c>
    </row>
    <row r="156" spans="2:65" s="13" customFormat="1" ht="11.25">
      <c r="B156" s="210"/>
      <c r="C156" s="211"/>
      <c r="D156" s="201" t="s">
        <v>132</v>
      </c>
      <c r="E156" s="212" t="s">
        <v>1</v>
      </c>
      <c r="F156" s="213" t="s">
        <v>201</v>
      </c>
      <c r="G156" s="211"/>
      <c r="H156" s="214">
        <v>15.12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132</v>
      </c>
      <c r="AU156" s="220" t="s">
        <v>85</v>
      </c>
      <c r="AV156" s="13" t="s">
        <v>85</v>
      </c>
      <c r="AW156" s="13" t="s">
        <v>34</v>
      </c>
      <c r="AX156" s="13" t="s">
        <v>78</v>
      </c>
      <c r="AY156" s="220" t="s">
        <v>115</v>
      </c>
    </row>
    <row r="157" spans="2:65" s="14" customFormat="1" ht="11.25">
      <c r="B157" s="221"/>
      <c r="C157" s="222"/>
      <c r="D157" s="201" t="s">
        <v>132</v>
      </c>
      <c r="E157" s="223" t="s">
        <v>1</v>
      </c>
      <c r="F157" s="224" t="s">
        <v>137</v>
      </c>
      <c r="G157" s="222"/>
      <c r="H157" s="225">
        <v>40.119999999999997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132</v>
      </c>
      <c r="AU157" s="231" t="s">
        <v>85</v>
      </c>
      <c r="AV157" s="14" t="s">
        <v>122</v>
      </c>
      <c r="AW157" s="14" t="s">
        <v>34</v>
      </c>
      <c r="AX157" s="14" t="s">
        <v>83</v>
      </c>
      <c r="AY157" s="231" t="s">
        <v>115</v>
      </c>
    </row>
    <row r="158" spans="2:65" s="1" customFormat="1" ht="36" customHeight="1">
      <c r="B158" s="33"/>
      <c r="C158" s="186" t="s">
        <v>202</v>
      </c>
      <c r="D158" s="186" t="s">
        <v>117</v>
      </c>
      <c r="E158" s="187" t="s">
        <v>203</v>
      </c>
      <c r="F158" s="188" t="s">
        <v>204</v>
      </c>
      <c r="G158" s="189" t="s">
        <v>120</v>
      </c>
      <c r="H158" s="190">
        <v>70.7</v>
      </c>
      <c r="I158" s="191"/>
      <c r="J158" s="192">
        <f>ROUND(I158*H158,2)</f>
        <v>0</v>
      </c>
      <c r="K158" s="188" t="s">
        <v>121</v>
      </c>
      <c r="L158" s="37"/>
      <c r="M158" s="193" t="s">
        <v>1</v>
      </c>
      <c r="N158" s="194" t="s">
        <v>43</v>
      </c>
      <c r="O158" s="6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AR158" s="197" t="s">
        <v>122</v>
      </c>
      <c r="AT158" s="197" t="s">
        <v>117</v>
      </c>
      <c r="AU158" s="197" t="s">
        <v>85</v>
      </c>
      <c r="AY158" s="16" t="s">
        <v>115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83</v>
      </c>
      <c r="BK158" s="198">
        <f>ROUND(I158*H158,2)</f>
        <v>0</v>
      </c>
      <c r="BL158" s="16" t="s">
        <v>122</v>
      </c>
      <c r="BM158" s="197" t="s">
        <v>205</v>
      </c>
    </row>
    <row r="159" spans="2:65" s="13" customFormat="1" ht="11.25">
      <c r="B159" s="210"/>
      <c r="C159" s="211"/>
      <c r="D159" s="201" t="s">
        <v>132</v>
      </c>
      <c r="E159" s="212" t="s">
        <v>1</v>
      </c>
      <c r="F159" s="213" t="s">
        <v>206</v>
      </c>
      <c r="G159" s="211"/>
      <c r="H159" s="214">
        <v>70.7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132</v>
      </c>
      <c r="AU159" s="220" t="s">
        <v>85</v>
      </c>
      <c r="AV159" s="13" t="s">
        <v>85</v>
      </c>
      <c r="AW159" s="13" t="s">
        <v>34</v>
      </c>
      <c r="AX159" s="13" t="s">
        <v>83</v>
      </c>
      <c r="AY159" s="220" t="s">
        <v>115</v>
      </c>
    </row>
    <row r="160" spans="2:65" s="11" customFormat="1" ht="22.9" customHeight="1">
      <c r="B160" s="170"/>
      <c r="C160" s="171"/>
      <c r="D160" s="172" t="s">
        <v>77</v>
      </c>
      <c r="E160" s="184" t="s">
        <v>85</v>
      </c>
      <c r="F160" s="184" t="s">
        <v>207</v>
      </c>
      <c r="G160" s="171"/>
      <c r="H160" s="171"/>
      <c r="I160" s="174"/>
      <c r="J160" s="185">
        <f>BK160</f>
        <v>0</v>
      </c>
      <c r="K160" s="171"/>
      <c r="L160" s="176"/>
      <c r="M160" s="177"/>
      <c r="N160" s="178"/>
      <c r="O160" s="178"/>
      <c r="P160" s="179">
        <f>SUM(P161:P165)</f>
        <v>0</v>
      </c>
      <c r="Q160" s="178"/>
      <c r="R160" s="179">
        <f>SUM(R161:R165)</f>
        <v>11.168796239999999</v>
      </c>
      <c r="S160" s="178"/>
      <c r="T160" s="180">
        <f>SUM(T161:T165)</f>
        <v>0</v>
      </c>
      <c r="AR160" s="181" t="s">
        <v>83</v>
      </c>
      <c r="AT160" s="182" t="s">
        <v>77</v>
      </c>
      <c r="AU160" s="182" t="s">
        <v>83</v>
      </c>
      <c r="AY160" s="181" t="s">
        <v>115</v>
      </c>
      <c r="BK160" s="183">
        <f>SUM(BK161:BK165)</f>
        <v>0</v>
      </c>
    </row>
    <row r="161" spans="2:65" s="1" customFormat="1" ht="24" customHeight="1">
      <c r="B161" s="33"/>
      <c r="C161" s="186" t="s">
        <v>208</v>
      </c>
      <c r="D161" s="186" t="s">
        <v>117</v>
      </c>
      <c r="E161" s="187" t="s">
        <v>209</v>
      </c>
      <c r="F161" s="188" t="s">
        <v>210</v>
      </c>
      <c r="G161" s="189" t="s">
        <v>130</v>
      </c>
      <c r="H161" s="190">
        <v>4.5359999999999996</v>
      </c>
      <c r="I161" s="191"/>
      <c r="J161" s="192">
        <f>ROUND(I161*H161,2)</f>
        <v>0</v>
      </c>
      <c r="K161" s="188" t="s">
        <v>121</v>
      </c>
      <c r="L161" s="37"/>
      <c r="M161" s="193" t="s">
        <v>1</v>
      </c>
      <c r="N161" s="194" t="s">
        <v>43</v>
      </c>
      <c r="O161" s="65"/>
      <c r="P161" s="195">
        <f>O161*H161</f>
        <v>0</v>
      </c>
      <c r="Q161" s="195">
        <v>2.45329</v>
      </c>
      <c r="R161" s="195">
        <f>Q161*H161</f>
        <v>11.12812344</v>
      </c>
      <c r="S161" s="195">
        <v>0</v>
      </c>
      <c r="T161" s="196">
        <f>S161*H161</f>
        <v>0</v>
      </c>
      <c r="AR161" s="197" t="s">
        <v>122</v>
      </c>
      <c r="AT161" s="197" t="s">
        <v>117</v>
      </c>
      <c r="AU161" s="197" t="s">
        <v>85</v>
      </c>
      <c r="AY161" s="16" t="s">
        <v>115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6" t="s">
        <v>83</v>
      </c>
      <c r="BK161" s="198">
        <f>ROUND(I161*H161,2)</f>
        <v>0</v>
      </c>
      <c r="BL161" s="16" t="s">
        <v>122</v>
      </c>
      <c r="BM161" s="197" t="s">
        <v>211</v>
      </c>
    </row>
    <row r="162" spans="2:65" s="13" customFormat="1" ht="11.25">
      <c r="B162" s="210"/>
      <c r="C162" s="211"/>
      <c r="D162" s="201" t="s">
        <v>132</v>
      </c>
      <c r="E162" s="212" t="s">
        <v>1</v>
      </c>
      <c r="F162" s="213" t="s">
        <v>212</v>
      </c>
      <c r="G162" s="211"/>
      <c r="H162" s="214">
        <v>4.5359999999999996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132</v>
      </c>
      <c r="AU162" s="220" t="s">
        <v>85</v>
      </c>
      <c r="AV162" s="13" t="s">
        <v>85</v>
      </c>
      <c r="AW162" s="13" t="s">
        <v>34</v>
      </c>
      <c r="AX162" s="13" t="s">
        <v>83</v>
      </c>
      <c r="AY162" s="220" t="s">
        <v>115</v>
      </c>
    </row>
    <row r="163" spans="2:65" s="1" customFormat="1" ht="16.5" customHeight="1">
      <c r="B163" s="33"/>
      <c r="C163" s="186" t="s">
        <v>213</v>
      </c>
      <c r="D163" s="186" t="s">
        <v>117</v>
      </c>
      <c r="E163" s="187" t="s">
        <v>214</v>
      </c>
      <c r="F163" s="188" t="s">
        <v>215</v>
      </c>
      <c r="G163" s="189" t="s">
        <v>120</v>
      </c>
      <c r="H163" s="190">
        <v>15.12</v>
      </c>
      <c r="I163" s="191"/>
      <c r="J163" s="192">
        <f>ROUND(I163*H163,2)</f>
        <v>0</v>
      </c>
      <c r="K163" s="188" t="s">
        <v>121</v>
      </c>
      <c r="L163" s="37"/>
      <c r="M163" s="193" t="s">
        <v>1</v>
      </c>
      <c r="N163" s="194" t="s">
        <v>43</v>
      </c>
      <c r="O163" s="65"/>
      <c r="P163" s="195">
        <f>O163*H163</f>
        <v>0</v>
      </c>
      <c r="Q163" s="195">
        <v>2.6900000000000001E-3</v>
      </c>
      <c r="R163" s="195">
        <f>Q163*H163</f>
        <v>4.0672800000000002E-2</v>
      </c>
      <c r="S163" s="195">
        <v>0</v>
      </c>
      <c r="T163" s="196">
        <f>S163*H163</f>
        <v>0</v>
      </c>
      <c r="AR163" s="197" t="s">
        <v>122</v>
      </c>
      <c r="AT163" s="197" t="s">
        <v>117</v>
      </c>
      <c r="AU163" s="197" t="s">
        <v>85</v>
      </c>
      <c r="AY163" s="16" t="s">
        <v>115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83</v>
      </c>
      <c r="BK163" s="198">
        <f>ROUND(I163*H163,2)</f>
        <v>0</v>
      </c>
      <c r="BL163" s="16" t="s">
        <v>122</v>
      </c>
      <c r="BM163" s="197" t="s">
        <v>216</v>
      </c>
    </row>
    <row r="164" spans="2:65" s="13" customFormat="1" ht="11.25">
      <c r="B164" s="210"/>
      <c r="C164" s="211"/>
      <c r="D164" s="201" t="s">
        <v>132</v>
      </c>
      <c r="E164" s="212" t="s">
        <v>1</v>
      </c>
      <c r="F164" s="213" t="s">
        <v>201</v>
      </c>
      <c r="G164" s="211"/>
      <c r="H164" s="214">
        <v>15.12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132</v>
      </c>
      <c r="AU164" s="220" t="s">
        <v>85</v>
      </c>
      <c r="AV164" s="13" t="s">
        <v>85</v>
      </c>
      <c r="AW164" s="13" t="s">
        <v>34</v>
      </c>
      <c r="AX164" s="13" t="s">
        <v>83</v>
      </c>
      <c r="AY164" s="220" t="s">
        <v>115</v>
      </c>
    </row>
    <row r="165" spans="2:65" s="1" customFormat="1" ht="16.5" customHeight="1">
      <c r="B165" s="33"/>
      <c r="C165" s="186" t="s">
        <v>217</v>
      </c>
      <c r="D165" s="186" t="s">
        <v>117</v>
      </c>
      <c r="E165" s="187" t="s">
        <v>218</v>
      </c>
      <c r="F165" s="188" t="s">
        <v>219</v>
      </c>
      <c r="G165" s="189" t="s">
        <v>120</v>
      </c>
      <c r="H165" s="190">
        <v>15.12</v>
      </c>
      <c r="I165" s="191"/>
      <c r="J165" s="192">
        <f>ROUND(I165*H165,2)</f>
        <v>0</v>
      </c>
      <c r="K165" s="188" t="s">
        <v>121</v>
      </c>
      <c r="L165" s="37"/>
      <c r="M165" s="193" t="s">
        <v>1</v>
      </c>
      <c r="N165" s="194" t="s">
        <v>43</v>
      </c>
      <c r="O165" s="65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AR165" s="197" t="s">
        <v>122</v>
      </c>
      <c r="AT165" s="197" t="s">
        <v>117</v>
      </c>
      <c r="AU165" s="197" t="s">
        <v>85</v>
      </c>
      <c r="AY165" s="16" t="s">
        <v>115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83</v>
      </c>
      <c r="BK165" s="198">
        <f>ROUND(I165*H165,2)</f>
        <v>0</v>
      </c>
      <c r="BL165" s="16" t="s">
        <v>122</v>
      </c>
      <c r="BM165" s="197" t="s">
        <v>220</v>
      </c>
    </row>
    <row r="166" spans="2:65" s="11" customFormat="1" ht="22.9" customHeight="1">
      <c r="B166" s="170"/>
      <c r="C166" s="171"/>
      <c r="D166" s="172" t="s">
        <v>77</v>
      </c>
      <c r="E166" s="184" t="s">
        <v>127</v>
      </c>
      <c r="F166" s="184" t="s">
        <v>221</v>
      </c>
      <c r="G166" s="171"/>
      <c r="H166" s="171"/>
      <c r="I166" s="174"/>
      <c r="J166" s="185">
        <f>BK166</f>
        <v>0</v>
      </c>
      <c r="K166" s="171"/>
      <c r="L166" s="176"/>
      <c r="M166" s="177"/>
      <c r="N166" s="178"/>
      <c r="O166" s="178"/>
      <c r="P166" s="179">
        <f>SUM(P167:P180)</f>
        <v>0</v>
      </c>
      <c r="Q166" s="178"/>
      <c r="R166" s="179">
        <f>SUM(R167:R180)</f>
        <v>28.069312819999997</v>
      </c>
      <c r="S166" s="178"/>
      <c r="T166" s="180">
        <f>SUM(T167:T180)</f>
        <v>0</v>
      </c>
      <c r="AR166" s="181" t="s">
        <v>83</v>
      </c>
      <c r="AT166" s="182" t="s">
        <v>77</v>
      </c>
      <c r="AU166" s="182" t="s">
        <v>83</v>
      </c>
      <c r="AY166" s="181" t="s">
        <v>115</v>
      </c>
      <c r="BK166" s="183">
        <f>SUM(BK167:BK180)</f>
        <v>0</v>
      </c>
    </row>
    <row r="167" spans="2:65" s="1" customFormat="1" ht="36" customHeight="1">
      <c r="B167" s="33"/>
      <c r="C167" s="186" t="s">
        <v>222</v>
      </c>
      <c r="D167" s="186" t="s">
        <v>117</v>
      </c>
      <c r="E167" s="187" t="s">
        <v>223</v>
      </c>
      <c r="F167" s="188" t="s">
        <v>224</v>
      </c>
      <c r="G167" s="189" t="s">
        <v>130</v>
      </c>
      <c r="H167" s="190">
        <v>10.786</v>
      </c>
      <c r="I167" s="191"/>
      <c r="J167" s="192">
        <f>ROUND(I167*H167,2)</f>
        <v>0</v>
      </c>
      <c r="K167" s="188" t="s">
        <v>121</v>
      </c>
      <c r="L167" s="37"/>
      <c r="M167" s="193" t="s">
        <v>1</v>
      </c>
      <c r="N167" s="194" t="s">
        <v>43</v>
      </c>
      <c r="O167" s="65"/>
      <c r="P167" s="195">
        <f>O167*H167</f>
        <v>0</v>
      </c>
      <c r="Q167" s="195">
        <v>2.45329</v>
      </c>
      <c r="R167" s="195">
        <f>Q167*H167</f>
        <v>26.46118594</v>
      </c>
      <c r="S167" s="195">
        <v>0</v>
      </c>
      <c r="T167" s="196">
        <f>S167*H167</f>
        <v>0</v>
      </c>
      <c r="AR167" s="197" t="s">
        <v>122</v>
      </c>
      <c r="AT167" s="197" t="s">
        <v>117</v>
      </c>
      <c r="AU167" s="197" t="s">
        <v>85</v>
      </c>
      <c r="AY167" s="16" t="s">
        <v>115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83</v>
      </c>
      <c r="BK167" s="198">
        <f>ROUND(I167*H167,2)</f>
        <v>0</v>
      </c>
      <c r="BL167" s="16" t="s">
        <v>122</v>
      </c>
      <c r="BM167" s="197" t="s">
        <v>225</v>
      </c>
    </row>
    <row r="168" spans="2:65" s="13" customFormat="1" ht="11.25">
      <c r="B168" s="210"/>
      <c r="C168" s="211"/>
      <c r="D168" s="201" t="s">
        <v>132</v>
      </c>
      <c r="E168" s="212" t="s">
        <v>1</v>
      </c>
      <c r="F168" s="213" t="s">
        <v>226</v>
      </c>
      <c r="G168" s="211"/>
      <c r="H168" s="214">
        <v>10.786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132</v>
      </c>
      <c r="AU168" s="220" t="s">
        <v>85</v>
      </c>
      <c r="AV168" s="13" t="s">
        <v>85</v>
      </c>
      <c r="AW168" s="13" t="s">
        <v>34</v>
      </c>
      <c r="AX168" s="13" t="s">
        <v>83</v>
      </c>
      <c r="AY168" s="220" t="s">
        <v>115</v>
      </c>
    </row>
    <row r="169" spans="2:65" s="1" customFormat="1" ht="24" customHeight="1">
      <c r="B169" s="33"/>
      <c r="C169" s="186" t="s">
        <v>7</v>
      </c>
      <c r="D169" s="186" t="s">
        <v>117</v>
      </c>
      <c r="E169" s="187" t="s">
        <v>227</v>
      </c>
      <c r="F169" s="188" t="s">
        <v>228</v>
      </c>
      <c r="G169" s="189" t="s">
        <v>120</v>
      </c>
      <c r="H169" s="190">
        <v>100.875</v>
      </c>
      <c r="I169" s="191"/>
      <c r="J169" s="192">
        <f>ROUND(I169*H169,2)</f>
        <v>0</v>
      </c>
      <c r="K169" s="188" t="s">
        <v>121</v>
      </c>
      <c r="L169" s="37"/>
      <c r="M169" s="193" t="s">
        <v>1</v>
      </c>
      <c r="N169" s="194" t="s">
        <v>43</v>
      </c>
      <c r="O169" s="65"/>
      <c r="P169" s="195">
        <f>O169*H169</f>
        <v>0</v>
      </c>
      <c r="Q169" s="195">
        <v>2.7499999999999998E-3</v>
      </c>
      <c r="R169" s="195">
        <f>Q169*H169</f>
        <v>0.27740624999999997</v>
      </c>
      <c r="S169" s="195">
        <v>0</v>
      </c>
      <c r="T169" s="196">
        <f>S169*H169</f>
        <v>0</v>
      </c>
      <c r="AR169" s="197" t="s">
        <v>122</v>
      </c>
      <c r="AT169" s="197" t="s">
        <v>117</v>
      </c>
      <c r="AU169" s="197" t="s">
        <v>85</v>
      </c>
      <c r="AY169" s="16" t="s">
        <v>115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83</v>
      </c>
      <c r="BK169" s="198">
        <f>ROUND(I169*H169,2)</f>
        <v>0</v>
      </c>
      <c r="BL169" s="16" t="s">
        <v>122</v>
      </c>
      <c r="BM169" s="197" t="s">
        <v>229</v>
      </c>
    </row>
    <row r="170" spans="2:65" s="13" customFormat="1" ht="22.5">
      <c r="B170" s="210"/>
      <c r="C170" s="211"/>
      <c r="D170" s="201" t="s">
        <v>132</v>
      </c>
      <c r="E170" s="212" t="s">
        <v>1</v>
      </c>
      <c r="F170" s="213" t="s">
        <v>230</v>
      </c>
      <c r="G170" s="211"/>
      <c r="H170" s="214">
        <v>100.875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132</v>
      </c>
      <c r="AU170" s="220" t="s">
        <v>85</v>
      </c>
      <c r="AV170" s="13" t="s">
        <v>85</v>
      </c>
      <c r="AW170" s="13" t="s">
        <v>34</v>
      </c>
      <c r="AX170" s="13" t="s">
        <v>83</v>
      </c>
      <c r="AY170" s="220" t="s">
        <v>115</v>
      </c>
    </row>
    <row r="171" spans="2:65" s="1" customFormat="1" ht="24" customHeight="1">
      <c r="B171" s="33"/>
      <c r="C171" s="186" t="s">
        <v>231</v>
      </c>
      <c r="D171" s="186" t="s">
        <v>117</v>
      </c>
      <c r="E171" s="187" t="s">
        <v>232</v>
      </c>
      <c r="F171" s="188" t="s">
        <v>233</v>
      </c>
      <c r="G171" s="189" t="s">
        <v>120</v>
      </c>
      <c r="H171" s="190">
        <v>100.875</v>
      </c>
      <c r="I171" s="191"/>
      <c r="J171" s="192">
        <f>ROUND(I171*H171,2)</f>
        <v>0</v>
      </c>
      <c r="K171" s="188" t="s">
        <v>121</v>
      </c>
      <c r="L171" s="37"/>
      <c r="M171" s="193" t="s">
        <v>1</v>
      </c>
      <c r="N171" s="194" t="s">
        <v>43</v>
      </c>
      <c r="O171" s="65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AR171" s="197" t="s">
        <v>122</v>
      </c>
      <c r="AT171" s="197" t="s">
        <v>117</v>
      </c>
      <c r="AU171" s="197" t="s">
        <v>85</v>
      </c>
      <c r="AY171" s="16" t="s">
        <v>115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83</v>
      </c>
      <c r="BK171" s="198">
        <f>ROUND(I171*H171,2)</f>
        <v>0</v>
      </c>
      <c r="BL171" s="16" t="s">
        <v>122</v>
      </c>
      <c r="BM171" s="197" t="s">
        <v>234</v>
      </c>
    </row>
    <row r="172" spans="2:65" s="1" customFormat="1" ht="72" customHeight="1">
      <c r="B172" s="33"/>
      <c r="C172" s="186" t="s">
        <v>235</v>
      </c>
      <c r="D172" s="186" t="s">
        <v>117</v>
      </c>
      <c r="E172" s="187" t="s">
        <v>236</v>
      </c>
      <c r="F172" s="188" t="s">
        <v>237</v>
      </c>
      <c r="G172" s="189" t="s">
        <v>238</v>
      </c>
      <c r="H172" s="190">
        <v>0.41199999999999998</v>
      </c>
      <c r="I172" s="191"/>
      <c r="J172" s="192">
        <f>ROUND(I172*H172,2)</f>
        <v>0</v>
      </c>
      <c r="K172" s="188" t="s">
        <v>239</v>
      </c>
      <c r="L172" s="37"/>
      <c r="M172" s="193" t="s">
        <v>1</v>
      </c>
      <c r="N172" s="194" t="s">
        <v>43</v>
      </c>
      <c r="O172" s="65"/>
      <c r="P172" s="195">
        <f>O172*H172</f>
        <v>0</v>
      </c>
      <c r="Q172" s="195">
        <v>1.0958000000000001</v>
      </c>
      <c r="R172" s="195">
        <f>Q172*H172</f>
        <v>0.45146960000000003</v>
      </c>
      <c r="S172" s="195">
        <v>0</v>
      </c>
      <c r="T172" s="196">
        <f>S172*H172</f>
        <v>0</v>
      </c>
      <c r="AR172" s="197" t="s">
        <v>122</v>
      </c>
      <c r="AT172" s="197" t="s">
        <v>117</v>
      </c>
      <c r="AU172" s="197" t="s">
        <v>85</v>
      </c>
      <c r="AY172" s="16" t="s">
        <v>115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83</v>
      </c>
      <c r="BK172" s="198">
        <f>ROUND(I172*H172,2)</f>
        <v>0</v>
      </c>
      <c r="BL172" s="16" t="s">
        <v>122</v>
      </c>
      <c r="BM172" s="197" t="s">
        <v>240</v>
      </c>
    </row>
    <row r="173" spans="2:65" s="13" customFormat="1" ht="11.25">
      <c r="B173" s="210"/>
      <c r="C173" s="211"/>
      <c r="D173" s="201" t="s">
        <v>132</v>
      </c>
      <c r="E173" s="212" t="s">
        <v>1</v>
      </c>
      <c r="F173" s="213" t="s">
        <v>241</v>
      </c>
      <c r="G173" s="211"/>
      <c r="H173" s="214">
        <v>0.41199999999999998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132</v>
      </c>
      <c r="AU173" s="220" t="s">
        <v>85</v>
      </c>
      <c r="AV173" s="13" t="s">
        <v>85</v>
      </c>
      <c r="AW173" s="13" t="s">
        <v>34</v>
      </c>
      <c r="AX173" s="13" t="s">
        <v>83</v>
      </c>
      <c r="AY173" s="220" t="s">
        <v>115</v>
      </c>
    </row>
    <row r="174" spans="2:65" s="1" customFormat="1" ht="72" customHeight="1">
      <c r="B174" s="33"/>
      <c r="C174" s="186" t="s">
        <v>242</v>
      </c>
      <c r="D174" s="186" t="s">
        <v>117</v>
      </c>
      <c r="E174" s="187" t="s">
        <v>243</v>
      </c>
      <c r="F174" s="188" t="s">
        <v>244</v>
      </c>
      <c r="G174" s="189" t="s">
        <v>238</v>
      </c>
      <c r="H174" s="190">
        <v>0.79400000000000004</v>
      </c>
      <c r="I174" s="191"/>
      <c r="J174" s="192">
        <f>ROUND(I174*H174,2)</f>
        <v>0</v>
      </c>
      <c r="K174" s="188" t="s">
        <v>239</v>
      </c>
      <c r="L174" s="37"/>
      <c r="M174" s="193" t="s">
        <v>1</v>
      </c>
      <c r="N174" s="194" t="s">
        <v>43</v>
      </c>
      <c r="O174" s="65"/>
      <c r="P174" s="195">
        <f>O174*H174</f>
        <v>0</v>
      </c>
      <c r="Q174" s="195">
        <v>1.0563100000000001</v>
      </c>
      <c r="R174" s="195">
        <f>Q174*H174</f>
        <v>0.8387101400000001</v>
      </c>
      <c r="S174" s="195">
        <v>0</v>
      </c>
      <c r="T174" s="196">
        <f>S174*H174</f>
        <v>0</v>
      </c>
      <c r="AR174" s="197" t="s">
        <v>122</v>
      </c>
      <c r="AT174" s="197" t="s">
        <v>117</v>
      </c>
      <c r="AU174" s="197" t="s">
        <v>85</v>
      </c>
      <c r="AY174" s="16" t="s">
        <v>115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6" t="s">
        <v>83</v>
      </c>
      <c r="BK174" s="198">
        <f>ROUND(I174*H174,2)</f>
        <v>0</v>
      </c>
      <c r="BL174" s="16" t="s">
        <v>122</v>
      </c>
      <c r="BM174" s="197" t="s">
        <v>245</v>
      </c>
    </row>
    <row r="175" spans="2:65" s="13" customFormat="1" ht="11.25">
      <c r="B175" s="210"/>
      <c r="C175" s="211"/>
      <c r="D175" s="201" t="s">
        <v>132</v>
      </c>
      <c r="E175" s="212" t="s">
        <v>1</v>
      </c>
      <c r="F175" s="213" t="s">
        <v>246</v>
      </c>
      <c r="G175" s="211"/>
      <c r="H175" s="214">
        <v>0.79400000000000004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132</v>
      </c>
      <c r="AU175" s="220" t="s">
        <v>85</v>
      </c>
      <c r="AV175" s="13" t="s">
        <v>85</v>
      </c>
      <c r="AW175" s="13" t="s">
        <v>34</v>
      </c>
      <c r="AX175" s="13" t="s">
        <v>83</v>
      </c>
      <c r="AY175" s="220" t="s">
        <v>115</v>
      </c>
    </row>
    <row r="176" spans="2:65" s="1" customFormat="1" ht="84" customHeight="1">
      <c r="B176" s="33"/>
      <c r="C176" s="186" t="s">
        <v>247</v>
      </c>
      <c r="D176" s="186" t="s">
        <v>117</v>
      </c>
      <c r="E176" s="187" t="s">
        <v>248</v>
      </c>
      <c r="F176" s="188" t="s">
        <v>249</v>
      </c>
      <c r="G176" s="189" t="s">
        <v>238</v>
      </c>
      <c r="H176" s="190">
        <v>3.9E-2</v>
      </c>
      <c r="I176" s="191"/>
      <c r="J176" s="192">
        <f>ROUND(I176*H176,2)</f>
        <v>0</v>
      </c>
      <c r="K176" s="188" t="s">
        <v>239</v>
      </c>
      <c r="L176" s="37"/>
      <c r="M176" s="193" t="s">
        <v>1</v>
      </c>
      <c r="N176" s="194" t="s">
        <v>43</v>
      </c>
      <c r="O176" s="65"/>
      <c r="P176" s="195">
        <f>O176*H176</f>
        <v>0</v>
      </c>
      <c r="Q176" s="195">
        <v>1.0395099999999999</v>
      </c>
      <c r="R176" s="195">
        <f>Q176*H176</f>
        <v>4.0540889999999996E-2</v>
      </c>
      <c r="S176" s="195">
        <v>0</v>
      </c>
      <c r="T176" s="196">
        <f>S176*H176</f>
        <v>0</v>
      </c>
      <c r="AR176" s="197" t="s">
        <v>122</v>
      </c>
      <c r="AT176" s="197" t="s">
        <v>117</v>
      </c>
      <c r="AU176" s="197" t="s">
        <v>85</v>
      </c>
      <c r="AY176" s="16" t="s">
        <v>115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83</v>
      </c>
      <c r="BK176" s="198">
        <f>ROUND(I176*H176,2)</f>
        <v>0</v>
      </c>
      <c r="BL176" s="16" t="s">
        <v>122</v>
      </c>
      <c r="BM176" s="197" t="s">
        <v>250</v>
      </c>
    </row>
    <row r="177" spans="2:65" s="13" customFormat="1" ht="11.25">
      <c r="B177" s="210"/>
      <c r="C177" s="211"/>
      <c r="D177" s="201" t="s">
        <v>132</v>
      </c>
      <c r="E177" s="212" t="s">
        <v>1</v>
      </c>
      <c r="F177" s="213" t="s">
        <v>251</v>
      </c>
      <c r="G177" s="211"/>
      <c r="H177" s="214">
        <v>3.9E-2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132</v>
      </c>
      <c r="AU177" s="220" t="s">
        <v>85</v>
      </c>
      <c r="AV177" s="13" t="s">
        <v>85</v>
      </c>
      <c r="AW177" s="13" t="s">
        <v>34</v>
      </c>
      <c r="AX177" s="13" t="s">
        <v>83</v>
      </c>
      <c r="AY177" s="220" t="s">
        <v>115</v>
      </c>
    </row>
    <row r="178" spans="2:65" s="1" customFormat="1" ht="36" customHeight="1">
      <c r="B178" s="33"/>
      <c r="C178" s="186" t="s">
        <v>252</v>
      </c>
      <c r="D178" s="186" t="s">
        <v>117</v>
      </c>
      <c r="E178" s="187" t="s">
        <v>253</v>
      </c>
      <c r="F178" s="188" t="s">
        <v>254</v>
      </c>
      <c r="G178" s="189" t="s">
        <v>255</v>
      </c>
      <c r="H178" s="190">
        <v>334</v>
      </c>
      <c r="I178" s="191"/>
      <c r="J178" s="192">
        <f>ROUND(I178*H178,2)</f>
        <v>0</v>
      </c>
      <c r="K178" s="188" t="s">
        <v>1</v>
      </c>
      <c r="L178" s="37"/>
      <c r="M178" s="193" t="s">
        <v>1</v>
      </c>
      <c r="N178" s="194" t="s">
        <v>43</v>
      </c>
      <c r="O178" s="65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AR178" s="197" t="s">
        <v>122</v>
      </c>
      <c r="AT178" s="197" t="s">
        <v>117</v>
      </c>
      <c r="AU178" s="197" t="s">
        <v>85</v>
      </c>
      <c r="AY178" s="16" t="s">
        <v>115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6" t="s">
        <v>83</v>
      </c>
      <c r="BK178" s="198">
        <f>ROUND(I178*H178,2)</f>
        <v>0</v>
      </c>
      <c r="BL178" s="16" t="s">
        <v>122</v>
      </c>
      <c r="BM178" s="197" t="s">
        <v>256</v>
      </c>
    </row>
    <row r="179" spans="2:65" s="1" customFormat="1" ht="24" customHeight="1">
      <c r="B179" s="33"/>
      <c r="C179" s="186" t="s">
        <v>257</v>
      </c>
      <c r="D179" s="186" t="s">
        <v>117</v>
      </c>
      <c r="E179" s="187" t="s">
        <v>258</v>
      </c>
      <c r="F179" s="188" t="s">
        <v>259</v>
      </c>
      <c r="G179" s="189" t="s">
        <v>255</v>
      </c>
      <c r="H179" s="190">
        <v>336</v>
      </c>
      <c r="I179" s="191"/>
      <c r="J179" s="192">
        <f>ROUND(I179*H179,2)</f>
        <v>0</v>
      </c>
      <c r="K179" s="188" t="s">
        <v>1</v>
      </c>
      <c r="L179" s="37"/>
      <c r="M179" s="193" t="s">
        <v>1</v>
      </c>
      <c r="N179" s="194" t="s">
        <v>43</v>
      </c>
      <c r="O179" s="65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AR179" s="197" t="s">
        <v>122</v>
      </c>
      <c r="AT179" s="197" t="s">
        <v>117</v>
      </c>
      <c r="AU179" s="197" t="s">
        <v>85</v>
      </c>
      <c r="AY179" s="16" t="s">
        <v>115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83</v>
      </c>
      <c r="BK179" s="198">
        <f>ROUND(I179*H179,2)</f>
        <v>0</v>
      </c>
      <c r="BL179" s="16" t="s">
        <v>122</v>
      </c>
      <c r="BM179" s="197" t="s">
        <v>260</v>
      </c>
    </row>
    <row r="180" spans="2:65" s="13" customFormat="1" ht="11.25">
      <c r="B180" s="210"/>
      <c r="C180" s="211"/>
      <c r="D180" s="201" t="s">
        <v>132</v>
      </c>
      <c r="E180" s="212" t="s">
        <v>1</v>
      </c>
      <c r="F180" s="213" t="s">
        <v>261</v>
      </c>
      <c r="G180" s="211"/>
      <c r="H180" s="214">
        <v>336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132</v>
      </c>
      <c r="AU180" s="220" t="s">
        <v>85</v>
      </c>
      <c r="AV180" s="13" t="s">
        <v>85</v>
      </c>
      <c r="AW180" s="13" t="s">
        <v>34</v>
      </c>
      <c r="AX180" s="13" t="s">
        <v>83</v>
      </c>
      <c r="AY180" s="220" t="s">
        <v>115</v>
      </c>
    </row>
    <row r="181" spans="2:65" s="11" customFormat="1" ht="22.9" customHeight="1">
      <c r="B181" s="170"/>
      <c r="C181" s="171"/>
      <c r="D181" s="172" t="s">
        <v>77</v>
      </c>
      <c r="E181" s="184" t="s">
        <v>122</v>
      </c>
      <c r="F181" s="184" t="s">
        <v>262</v>
      </c>
      <c r="G181" s="171"/>
      <c r="H181" s="171"/>
      <c r="I181" s="174"/>
      <c r="J181" s="185">
        <f>BK181</f>
        <v>0</v>
      </c>
      <c r="K181" s="171"/>
      <c r="L181" s="176"/>
      <c r="M181" s="177"/>
      <c r="N181" s="178"/>
      <c r="O181" s="178"/>
      <c r="P181" s="179">
        <f>SUM(P182:P206)</f>
        <v>0</v>
      </c>
      <c r="Q181" s="178"/>
      <c r="R181" s="179">
        <f>SUM(R182:R206)</f>
        <v>232.21083895999999</v>
      </c>
      <c r="S181" s="178"/>
      <c r="T181" s="180">
        <f>SUM(T182:T206)</f>
        <v>0</v>
      </c>
      <c r="AR181" s="181" t="s">
        <v>83</v>
      </c>
      <c r="AT181" s="182" t="s">
        <v>77</v>
      </c>
      <c r="AU181" s="182" t="s">
        <v>83</v>
      </c>
      <c r="AY181" s="181" t="s">
        <v>115</v>
      </c>
      <c r="BK181" s="183">
        <f>SUM(BK182:BK206)</f>
        <v>0</v>
      </c>
    </row>
    <row r="182" spans="2:65" s="1" customFormat="1" ht="36" customHeight="1">
      <c r="B182" s="33"/>
      <c r="C182" s="186" t="s">
        <v>263</v>
      </c>
      <c r="D182" s="186" t="s">
        <v>117</v>
      </c>
      <c r="E182" s="187" t="s">
        <v>264</v>
      </c>
      <c r="F182" s="188" t="s">
        <v>265</v>
      </c>
      <c r="G182" s="189" t="s">
        <v>130</v>
      </c>
      <c r="H182" s="190">
        <v>44.911999999999999</v>
      </c>
      <c r="I182" s="191"/>
      <c r="J182" s="192">
        <f>ROUND(I182*H182,2)</f>
        <v>0</v>
      </c>
      <c r="K182" s="188" t="s">
        <v>121</v>
      </c>
      <c r="L182" s="37"/>
      <c r="M182" s="193" t="s">
        <v>1</v>
      </c>
      <c r="N182" s="194" t="s">
        <v>43</v>
      </c>
      <c r="O182" s="65"/>
      <c r="P182" s="195">
        <f>O182*H182</f>
        <v>0</v>
      </c>
      <c r="Q182" s="195">
        <v>2.13408</v>
      </c>
      <c r="R182" s="195">
        <f>Q182*H182</f>
        <v>95.845800959999991</v>
      </c>
      <c r="S182" s="195">
        <v>0</v>
      </c>
      <c r="T182" s="196">
        <f>S182*H182</f>
        <v>0</v>
      </c>
      <c r="AR182" s="197" t="s">
        <v>122</v>
      </c>
      <c r="AT182" s="197" t="s">
        <v>117</v>
      </c>
      <c r="AU182" s="197" t="s">
        <v>85</v>
      </c>
      <c r="AY182" s="16" t="s">
        <v>115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6" t="s">
        <v>83</v>
      </c>
      <c r="BK182" s="198">
        <f>ROUND(I182*H182,2)</f>
        <v>0</v>
      </c>
      <c r="BL182" s="16" t="s">
        <v>122</v>
      </c>
      <c r="BM182" s="197" t="s">
        <v>266</v>
      </c>
    </row>
    <row r="183" spans="2:65" s="12" customFormat="1" ht="11.25">
      <c r="B183" s="199"/>
      <c r="C183" s="200"/>
      <c r="D183" s="201" t="s">
        <v>132</v>
      </c>
      <c r="E183" s="202" t="s">
        <v>1</v>
      </c>
      <c r="F183" s="203" t="s">
        <v>267</v>
      </c>
      <c r="G183" s="200"/>
      <c r="H183" s="202" t="s">
        <v>1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132</v>
      </c>
      <c r="AU183" s="209" t="s">
        <v>85</v>
      </c>
      <c r="AV183" s="12" t="s">
        <v>83</v>
      </c>
      <c r="AW183" s="12" t="s">
        <v>34</v>
      </c>
      <c r="AX183" s="12" t="s">
        <v>78</v>
      </c>
      <c r="AY183" s="209" t="s">
        <v>115</v>
      </c>
    </row>
    <row r="184" spans="2:65" s="13" customFormat="1" ht="11.25">
      <c r="B184" s="210"/>
      <c r="C184" s="211"/>
      <c r="D184" s="201" t="s">
        <v>132</v>
      </c>
      <c r="E184" s="212" t="s">
        <v>1</v>
      </c>
      <c r="F184" s="213" t="s">
        <v>268</v>
      </c>
      <c r="G184" s="211"/>
      <c r="H184" s="214">
        <v>44.911999999999999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132</v>
      </c>
      <c r="AU184" s="220" t="s">
        <v>85</v>
      </c>
      <c r="AV184" s="13" t="s">
        <v>85</v>
      </c>
      <c r="AW184" s="13" t="s">
        <v>34</v>
      </c>
      <c r="AX184" s="13" t="s">
        <v>83</v>
      </c>
      <c r="AY184" s="220" t="s">
        <v>115</v>
      </c>
    </row>
    <row r="185" spans="2:65" s="1" customFormat="1" ht="48" customHeight="1">
      <c r="B185" s="33"/>
      <c r="C185" s="186" t="s">
        <v>269</v>
      </c>
      <c r="D185" s="186" t="s">
        <v>117</v>
      </c>
      <c r="E185" s="187" t="s">
        <v>270</v>
      </c>
      <c r="F185" s="188" t="s">
        <v>271</v>
      </c>
      <c r="G185" s="189" t="s">
        <v>120</v>
      </c>
      <c r="H185" s="190">
        <v>81.659000000000006</v>
      </c>
      <c r="I185" s="191"/>
      <c r="J185" s="192">
        <f>ROUND(I185*H185,2)</f>
        <v>0</v>
      </c>
      <c r="K185" s="188" t="s">
        <v>121</v>
      </c>
      <c r="L185" s="37"/>
      <c r="M185" s="193" t="s">
        <v>1</v>
      </c>
      <c r="N185" s="194" t="s">
        <v>43</v>
      </c>
      <c r="O185" s="65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AR185" s="197" t="s">
        <v>122</v>
      </c>
      <c r="AT185" s="197" t="s">
        <v>117</v>
      </c>
      <c r="AU185" s="197" t="s">
        <v>85</v>
      </c>
      <c r="AY185" s="16" t="s">
        <v>115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6" t="s">
        <v>83</v>
      </c>
      <c r="BK185" s="198">
        <f>ROUND(I185*H185,2)</f>
        <v>0</v>
      </c>
      <c r="BL185" s="16" t="s">
        <v>122</v>
      </c>
      <c r="BM185" s="197" t="s">
        <v>272</v>
      </c>
    </row>
    <row r="186" spans="2:65" s="12" customFormat="1" ht="11.25">
      <c r="B186" s="199"/>
      <c r="C186" s="200"/>
      <c r="D186" s="201" t="s">
        <v>132</v>
      </c>
      <c r="E186" s="202" t="s">
        <v>1</v>
      </c>
      <c r="F186" s="203" t="s">
        <v>267</v>
      </c>
      <c r="G186" s="200"/>
      <c r="H186" s="202" t="s">
        <v>1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132</v>
      </c>
      <c r="AU186" s="209" t="s">
        <v>85</v>
      </c>
      <c r="AV186" s="12" t="s">
        <v>83</v>
      </c>
      <c r="AW186" s="12" t="s">
        <v>34</v>
      </c>
      <c r="AX186" s="12" t="s">
        <v>78</v>
      </c>
      <c r="AY186" s="209" t="s">
        <v>115</v>
      </c>
    </row>
    <row r="187" spans="2:65" s="13" customFormat="1" ht="11.25">
      <c r="B187" s="210"/>
      <c r="C187" s="211"/>
      <c r="D187" s="201" t="s">
        <v>132</v>
      </c>
      <c r="E187" s="212" t="s">
        <v>1</v>
      </c>
      <c r="F187" s="213" t="s">
        <v>273</v>
      </c>
      <c r="G187" s="211"/>
      <c r="H187" s="214">
        <v>81.659000000000006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132</v>
      </c>
      <c r="AU187" s="220" t="s">
        <v>85</v>
      </c>
      <c r="AV187" s="13" t="s">
        <v>85</v>
      </c>
      <c r="AW187" s="13" t="s">
        <v>34</v>
      </c>
      <c r="AX187" s="13" t="s">
        <v>83</v>
      </c>
      <c r="AY187" s="220" t="s">
        <v>115</v>
      </c>
    </row>
    <row r="188" spans="2:65" s="1" customFormat="1" ht="36" customHeight="1">
      <c r="B188" s="33"/>
      <c r="C188" s="186" t="s">
        <v>274</v>
      </c>
      <c r="D188" s="186" t="s">
        <v>117</v>
      </c>
      <c r="E188" s="187" t="s">
        <v>275</v>
      </c>
      <c r="F188" s="188" t="s">
        <v>276</v>
      </c>
      <c r="G188" s="189" t="s">
        <v>130</v>
      </c>
      <c r="H188" s="190">
        <v>39.414999999999999</v>
      </c>
      <c r="I188" s="191"/>
      <c r="J188" s="192">
        <f>ROUND(I188*H188,2)</f>
        <v>0</v>
      </c>
      <c r="K188" s="188" t="s">
        <v>121</v>
      </c>
      <c r="L188" s="37"/>
      <c r="M188" s="193" t="s">
        <v>1</v>
      </c>
      <c r="N188" s="194" t="s">
        <v>43</v>
      </c>
      <c r="O188" s="65"/>
      <c r="P188" s="195">
        <f>O188*H188</f>
        <v>0</v>
      </c>
      <c r="Q188" s="195">
        <v>1.9967999999999999</v>
      </c>
      <c r="R188" s="195">
        <f>Q188*H188</f>
        <v>78.70387199999999</v>
      </c>
      <c r="S188" s="195">
        <v>0</v>
      </c>
      <c r="T188" s="196">
        <f>S188*H188</f>
        <v>0</v>
      </c>
      <c r="AR188" s="197" t="s">
        <v>122</v>
      </c>
      <c r="AT188" s="197" t="s">
        <v>117</v>
      </c>
      <c r="AU188" s="197" t="s">
        <v>85</v>
      </c>
      <c r="AY188" s="16" t="s">
        <v>115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6" t="s">
        <v>83</v>
      </c>
      <c r="BK188" s="198">
        <f>ROUND(I188*H188,2)</f>
        <v>0</v>
      </c>
      <c r="BL188" s="16" t="s">
        <v>122</v>
      </c>
      <c r="BM188" s="197" t="s">
        <v>277</v>
      </c>
    </row>
    <row r="189" spans="2:65" s="1" customFormat="1" ht="19.5">
      <c r="B189" s="33"/>
      <c r="C189" s="34"/>
      <c r="D189" s="201" t="s">
        <v>171</v>
      </c>
      <c r="E189" s="34"/>
      <c r="F189" s="232" t="s">
        <v>278</v>
      </c>
      <c r="G189" s="34"/>
      <c r="H189" s="34"/>
      <c r="I189" s="104"/>
      <c r="J189" s="34"/>
      <c r="K189" s="34"/>
      <c r="L189" s="37"/>
      <c r="M189" s="233"/>
      <c r="N189" s="65"/>
      <c r="O189" s="65"/>
      <c r="P189" s="65"/>
      <c r="Q189" s="65"/>
      <c r="R189" s="65"/>
      <c r="S189" s="65"/>
      <c r="T189" s="66"/>
      <c r="AT189" s="16" t="s">
        <v>171</v>
      </c>
      <c r="AU189" s="16" t="s">
        <v>85</v>
      </c>
    </row>
    <row r="190" spans="2:65" s="13" customFormat="1" ht="11.25">
      <c r="B190" s="210"/>
      <c r="C190" s="211"/>
      <c r="D190" s="201" t="s">
        <v>132</v>
      </c>
      <c r="E190" s="212" t="s">
        <v>1</v>
      </c>
      <c r="F190" s="213" t="s">
        <v>279</v>
      </c>
      <c r="G190" s="211"/>
      <c r="H190" s="214">
        <v>39.414999999999999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132</v>
      </c>
      <c r="AU190" s="220" t="s">
        <v>85</v>
      </c>
      <c r="AV190" s="13" t="s">
        <v>85</v>
      </c>
      <c r="AW190" s="13" t="s">
        <v>34</v>
      </c>
      <c r="AX190" s="13" t="s">
        <v>83</v>
      </c>
      <c r="AY190" s="220" t="s">
        <v>115</v>
      </c>
    </row>
    <row r="191" spans="2:65" s="1" customFormat="1" ht="48" customHeight="1">
      <c r="B191" s="33"/>
      <c r="C191" s="186" t="s">
        <v>280</v>
      </c>
      <c r="D191" s="186" t="s">
        <v>117</v>
      </c>
      <c r="E191" s="187" t="s">
        <v>281</v>
      </c>
      <c r="F191" s="188" t="s">
        <v>282</v>
      </c>
      <c r="G191" s="189" t="s">
        <v>120</v>
      </c>
      <c r="H191" s="190">
        <v>70.7</v>
      </c>
      <c r="I191" s="191"/>
      <c r="J191" s="192">
        <f>ROUND(I191*H191,2)</f>
        <v>0</v>
      </c>
      <c r="K191" s="188" t="s">
        <v>1</v>
      </c>
      <c r="L191" s="37"/>
      <c r="M191" s="193" t="s">
        <v>1</v>
      </c>
      <c r="N191" s="194" t="s">
        <v>43</v>
      </c>
      <c r="O191" s="65"/>
      <c r="P191" s="195">
        <f>O191*H191</f>
        <v>0</v>
      </c>
      <c r="Q191" s="195">
        <v>2.7999999999999998E-4</v>
      </c>
      <c r="R191" s="195">
        <f>Q191*H191</f>
        <v>1.9795999999999998E-2</v>
      </c>
      <c r="S191" s="195">
        <v>0</v>
      </c>
      <c r="T191" s="196">
        <f>S191*H191</f>
        <v>0</v>
      </c>
      <c r="AR191" s="197" t="s">
        <v>122</v>
      </c>
      <c r="AT191" s="197" t="s">
        <v>117</v>
      </c>
      <c r="AU191" s="197" t="s">
        <v>85</v>
      </c>
      <c r="AY191" s="16" t="s">
        <v>115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83</v>
      </c>
      <c r="BK191" s="198">
        <f>ROUND(I191*H191,2)</f>
        <v>0</v>
      </c>
      <c r="BL191" s="16" t="s">
        <v>122</v>
      </c>
      <c r="BM191" s="197" t="s">
        <v>283</v>
      </c>
    </row>
    <row r="192" spans="2:65" s="13" customFormat="1" ht="11.25">
      <c r="B192" s="210"/>
      <c r="C192" s="211"/>
      <c r="D192" s="201" t="s">
        <v>132</v>
      </c>
      <c r="E192" s="212" t="s">
        <v>1</v>
      </c>
      <c r="F192" s="213" t="s">
        <v>284</v>
      </c>
      <c r="G192" s="211"/>
      <c r="H192" s="214">
        <v>70.7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132</v>
      </c>
      <c r="AU192" s="220" t="s">
        <v>85</v>
      </c>
      <c r="AV192" s="13" t="s">
        <v>85</v>
      </c>
      <c r="AW192" s="13" t="s">
        <v>34</v>
      </c>
      <c r="AX192" s="13" t="s">
        <v>83</v>
      </c>
      <c r="AY192" s="220" t="s">
        <v>115</v>
      </c>
    </row>
    <row r="193" spans="2:65" s="1" customFormat="1" ht="24" customHeight="1">
      <c r="B193" s="33"/>
      <c r="C193" s="234" t="s">
        <v>285</v>
      </c>
      <c r="D193" s="234" t="s">
        <v>179</v>
      </c>
      <c r="E193" s="235" t="s">
        <v>286</v>
      </c>
      <c r="F193" s="236" t="s">
        <v>287</v>
      </c>
      <c r="G193" s="237" t="s">
        <v>120</v>
      </c>
      <c r="H193" s="238">
        <v>70.7</v>
      </c>
      <c r="I193" s="239"/>
      <c r="J193" s="240">
        <f>ROUND(I193*H193,2)</f>
        <v>0</v>
      </c>
      <c r="K193" s="236" t="s">
        <v>121</v>
      </c>
      <c r="L193" s="241"/>
      <c r="M193" s="242" t="s">
        <v>1</v>
      </c>
      <c r="N193" s="243" t="s">
        <v>43</v>
      </c>
      <c r="O193" s="65"/>
      <c r="P193" s="195">
        <f>O193*H193</f>
        <v>0</v>
      </c>
      <c r="Q193" s="195">
        <v>2.9999999999999997E-4</v>
      </c>
      <c r="R193" s="195">
        <f>Q193*H193</f>
        <v>2.121E-2</v>
      </c>
      <c r="S193" s="195">
        <v>0</v>
      </c>
      <c r="T193" s="196">
        <f>S193*H193</f>
        <v>0</v>
      </c>
      <c r="AR193" s="197" t="s">
        <v>156</v>
      </c>
      <c r="AT193" s="197" t="s">
        <v>179</v>
      </c>
      <c r="AU193" s="197" t="s">
        <v>85</v>
      </c>
      <c r="AY193" s="16" t="s">
        <v>115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83</v>
      </c>
      <c r="BK193" s="198">
        <f>ROUND(I193*H193,2)</f>
        <v>0</v>
      </c>
      <c r="BL193" s="16" t="s">
        <v>122</v>
      </c>
      <c r="BM193" s="197" t="s">
        <v>288</v>
      </c>
    </row>
    <row r="194" spans="2:65" s="1" customFormat="1" ht="36" customHeight="1">
      <c r="B194" s="33"/>
      <c r="C194" s="186" t="s">
        <v>289</v>
      </c>
      <c r="D194" s="186" t="s">
        <v>117</v>
      </c>
      <c r="E194" s="187" t="s">
        <v>290</v>
      </c>
      <c r="F194" s="188" t="s">
        <v>291</v>
      </c>
      <c r="G194" s="189" t="s">
        <v>130</v>
      </c>
      <c r="H194" s="190">
        <v>27</v>
      </c>
      <c r="I194" s="191"/>
      <c r="J194" s="192">
        <f>ROUND(I194*H194,2)</f>
        <v>0</v>
      </c>
      <c r="K194" s="188" t="s">
        <v>1</v>
      </c>
      <c r="L194" s="37"/>
      <c r="M194" s="193" t="s">
        <v>1</v>
      </c>
      <c r="N194" s="194" t="s">
        <v>43</v>
      </c>
      <c r="O194" s="65"/>
      <c r="P194" s="195">
        <f>O194*H194</f>
        <v>0</v>
      </c>
      <c r="Q194" s="195">
        <v>2.13408</v>
      </c>
      <c r="R194" s="195">
        <f>Q194*H194</f>
        <v>57.620159999999998</v>
      </c>
      <c r="S194" s="195">
        <v>0</v>
      </c>
      <c r="T194" s="196">
        <f>S194*H194</f>
        <v>0</v>
      </c>
      <c r="AR194" s="197" t="s">
        <v>122</v>
      </c>
      <c r="AT194" s="197" t="s">
        <v>117</v>
      </c>
      <c r="AU194" s="197" t="s">
        <v>85</v>
      </c>
      <c r="AY194" s="16" t="s">
        <v>115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6" t="s">
        <v>83</v>
      </c>
      <c r="BK194" s="198">
        <f>ROUND(I194*H194,2)</f>
        <v>0</v>
      </c>
      <c r="BL194" s="16" t="s">
        <v>122</v>
      </c>
      <c r="BM194" s="197" t="s">
        <v>292</v>
      </c>
    </row>
    <row r="195" spans="2:65" s="1" customFormat="1" ht="19.5">
      <c r="B195" s="33"/>
      <c r="C195" s="34"/>
      <c r="D195" s="201" t="s">
        <v>171</v>
      </c>
      <c r="E195" s="34"/>
      <c r="F195" s="232" t="s">
        <v>293</v>
      </c>
      <c r="G195" s="34"/>
      <c r="H195" s="34"/>
      <c r="I195" s="104"/>
      <c r="J195" s="34"/>
      <c r="K195" s="34"/>
      <c r="L195" s="37"/>
      <c r="M195" s="233"/>
      <c r="N195" s="65"/>
      <c r="O195" s="65"/>
      <c r="P195" s="65"/>
      <c r="Q195" s="65"/>
      <c r="R195" s="65"/>
      <c r="S195" s="65"/>
      <c r="T195" s="66"/>
      <c r="AT195" s="16" t="s">
        <v>171</v>
      </c>
      <c r="AU195" s="16" t="s">
        <v>85</v>
      </c>
    </row>
    <row r="196" spans="2:65" s="12" customFormat="1" ht="11.25">
      <c r="B196" s="199"/>
      <c r="C196" s="200"/>
      <c r="D196" s="201" t="s">
        <v>132</v>
      </c>
      <c r="E196" s="202" t="s">
        <v>1</v>
      </c>
      <c r="F196" s="203" t="s">
        <v>294</v>
      </c>
      <c r="G196" s="200"/>
      <c r="H196" s="202" t="s">
        <v>1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132</v>
      </c>
      <c r="AU196" s="209" t="s">
        <v>85</v>
      </c>
      <c r="AV196" s="12" t="s">
        <v>83</v>
      </c>
      <c r="AW196" s="12" t="s">
        <v>34</v>
      </c>
      <c r="AX196" s="12" t="s">
        <v>78</v>
      </c>
      <c r="AY196" s="209" t="s">
        <v>115</v>
      </c>
    </row>
    <row r="197" spans="2:65" s="13" customFormat="1" ht="11.25">
      <c r="B197" s="210"/>
      <c r="C197" s="211"/>
      <c r="D197" s="201" t="s">
        <v>132</v>
      </c>
      <c r="E197" s="212" t="s">
        <v>1</v>
      </c>
      <c r="F197" s="213" t="s">
        <v>295</v>
      </c>
      <c r="G197" s="211"/>
      <c r="H197" s="214">
        <v>19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132</v>
      </c>
      <c r="AU197" s="220" t="s">
        <v>85</v>
      </c>
      <c r="AV197" s="13" t="s">
        <v>85</v>
      </c>
      <c r="AW197" s="13" t="s">
        <v>34</v>
      </c>
      <c r="AX197" s="13" t="s">
        <v>78</v>
      </c>
      <c r="AY197" s="220" t="s">
        <v>115</v>
      </c>
    </row>
    <row r="198" spans="2:65" s="12" customFormat="1" ht="11.25">
      <c r="B198" s="199"/>
      <c r="C198" s="200"/>
      <c r="D198" s="201" t="s">
        <v>132</v>
      </c>
      <c r="E198" s="202" t="s">
        <v>1</v>
      </c>
      <c r="F198" s="203" t="s">
        <v>296</v>
      </c>
      <c r="G198" s="200"/>
      <c r="H198" s="202" t="s">
        <v>1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132</v>
      </c>
      <c r="AU198" s="209" t="s">
        <v>85</v>
      </c>
      <c r="AV198" s="12" t="s">
        <v>83</v>
      </c>
      <c r="AW198" s="12" t="s">
        <v>34</v>
      </c>
      <c r="AX198" s="12" t="s">
        <v>78</v>
      </c>
      <c r="AY198" s="209" t="s">
        <v>115</v>
      </c>
    </row>
    <row r="199" spans="2:65" s="13" customFormat="1" ht="11.25">
      <c r="B199" s="210"/>
      <c r="C199" s="211"/>
      <c r="D199" s="201" t="s">
        <v>132</v>
      </c>
      <c r="E199" s="212" t="s">
        <v>1</v>
      </c>
      <c r="F199" s="213" t="s">
        <v>297</v>
      </c>
      <c r="G199" s="211"/>
      <c r="H199" s="214">
        <v>8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132</v>
      </c>
      <c r="AU199" s="220" t="s">
        <v>85</v>
      </c>
      <c r="AV199" s="13" t="s">
        <v>85</v>
      </c>
      <c r="AW199" s="13" t="s">
        <v>34</v>
      </c>
      <c r="AX199" s="13" t="s">
        <v>78</v>
      </c>
      <c r="AY199" s="220" t="s">
        <v>115</v>
      </c>
    </row>
    <row r="200" spans="2:65" s="14" customFormat="1" ht="11.25">
      <c r="B200" s="221"/>
      <c r="C200" s="222"/>
      <c r="D200" s="201" t="s">
        <v>132</v>
      </c>
      <c r="E200" s="223" t="s">
        <v>1</v>
      </c>
      <c r="F200" s="224" t="s">
        <v>137</v>
      </c>
      <c r="G200" s="222"/>
      <c r="H200" s="225">
        <v>27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132</v>
      </c>
      <c r="AU200" s="231" t="s">
        <v>85</v>
      </c>
      <c r="AV200" s="14" t="s">
        <v>122</v>
      </c>
      <c r="AW200" s="14" t="s">
        <v>34</v>
      </c>
      <c r="AX200" s="14" t="s">
        <v>83</v>
      </c>
      <c r="AY200" s="231" t="s">
        <v>115</v>
      </c>
    </row>
    <row r="201" spans="2:65" s="1" customFormat="1" ht="48" customHeight="1">
      <c r="B201" s="33"/>
      <c r="C201" s="186" t="s">
        <v>298</v>
      </c>
      <c r="D201" s="186" t="s">
        <v>117</v>
      </c>
      <c r="E201" s="187" t="s">
        <v>299</v>
      </c>
      <c r="F201" s="188" t="s">
        <v>300</v>
      </c>
      <c r="G201" s="189" t="s">
        <v>120</v>
      </c>
      <c r="H201" s="190">
        <v>44.5</v>
      </c>
      <c r="I201" s="191"/>
      <c r="J201" s="192">
        <f>ROUND(I201*H201,2)</f>
        <v>0</v>
      </c>
      <c r="K201" s="188" t="s">
        <v>1</v>
      </c>
      <c r="L201" s="37"/>
      <c r="M201" s="193" t="s">
        <v>1</v>
      </c>
      <c r="N201" s="194" t="s">
        <v>43</v>
      </c>
      <c r="O201" s="65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AR201" s="197" t="s">
        <v>122</v>
      </c>
      <c r="AT201" s="197" t="s">
        <v>117</v>
      </c>
      <c r="AU201" s="197" t="s">
        <v>85</v>
      </c>
      <c r="AY201" s="16" t="s">
        <v>115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6" t="s">
        <v>83</v>
      </c>
      <c r="BK201" s="198">
        <f>ROUND(I201*H201,2)</f>
        <v>0</v>
      </c>
      <c r="BL201" s="16" t="s">
        <v>122</v>
      </c>
      <c r="BM201" s="197" t="s">
        <v>301</v>
      </c>
    </row>
    <row r="202" spans="2:65" s="12" customFormat="1" ht="11.25">
      <c r="B202" s="199"/>
      <c r="C202" s="200"/>
      <c r="D202" s="201" t="s">
        <v>132</v>
      </c>
      <c r="E202" s="202" t="s">
        <v>1</v>
      </c>
      <c r="F202" s="203" t="s">
        <v>149</v>
      </c>
      <c r="G202" s="200"/>
      <c r="H202" s="202" t="s">
        <v>1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132</v>
      </c>
      <c r="AU202" s="209" t="s">
        <v>85</v>
      </c>
      <c r="AV202" s="12" t="s">
        <v>83</v>
      </c>
      <c r="AW202" s="12" t="s">
        <v>34</v>
      </c>
      <c r="AX202" s="12" t="s">
        <v>78</v>
      </c>
      <c r="AY202" s="209" t="s">
        <v>115</v>
      </c>
    </row>
    <row r="203" spans="2:65" s="13" customFormat="1" ht="11.25">
      <c r="B203" s="210"/>
      <c r="C203" s="211"/>
      <c r="D203" s="201" t="s">
        <v>132</v>
      </c>
      <c r="E203" s="212" t="s">
        <v>1</v>
      </c>
      <c r="F203" s="213" t="s">
        <v>302</v>
      </c>
      <c r="G203" s="211"/>
      <c r="H203" s="214">
        <v>28.5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132</v>
      </c>
      <c r="AU203" s="220" t="s">
        <v>85</v>
      </c>
      <c r="AV203" s="13" t="s">
        <v>85</v>
      </c>
      <c r="AW203" s="13" t="s">
        <v>34</v>
      </c>
      <c r="AX203" s="13" t="s">
        <v>78</v>
      </c>
      <c r="AY203" s="220" t="s">
        <v>115</v>
      </c>
    </row>
    <row r="204" spans="2:65" s="12" customFormat="1" ht="11.25">
      <c r="B204" s="199"/>
      <c r="C204" s="200"/>
      <c r="D204" s="201" t="s">
        <v>132</v>
      </c>
      <c r="E204" s="202" t="s">
        <v>1</v>
      </c>
      <c r="F204" s="203" t="s">
        <v>296</v>
      </c>
      <c r="G204" s="200"/>
      <c r="H204" s="202" t="s">
        <v>1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132</v>
      </c>
      <c r="AU204" s="209" t="s">
        <v>85</v>
      </c>
      <c r="AV204" s="12" t="s">
        <v>83</v>
      </c>
      <c r="AW204" s="12" t="s">
        <v>34</v>
      </c>
      <c r="AX204" s="12" t="s">
        <v>78</v>
      </c>
      <c r="AY204" s="209" t="s">
        <v>115</v>
      </c>
    </row>
    <row r="205" spans="2:65" s="13" customFormat="1" ht="11.25">
      <c r="B205" s="210"/>
      <c r="C205" s="211"/>
      <c r="D205" s="201" t="s">
        <v>132</v>
      </c>
      <c r="E205" s="212" t="s">
        <v>1</v>
      </c>
      <c r="F205" s="213" t="s">
        <v>303</v>
      </c>
      <c r="G205" s="211"/>
      <c r="H205" s="214">
        <v>16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132</v>
      </c>
      <c r="AU205" s="220" t="s">
        <v>85</v>
      </c>
      <c r="AV205" s="13" t="s">
        <v>85</v>
      </c>
      <c r="AW205" s="13" t="s">
        <v>34</v>
      </c>
      <c r="AX205" s="13" t="s">
        <v>78</v>
      </c>
      <c r="AY205" s="220" t="s">
        <v>115</v>
      </c>
    </row>
    <row r="206" spans="2:65" s="14" customFormat="1" ht="11.25">
      <c r="B206" s="221"/>
      <c r="C206" s="222"/>
      <c r="D206" s="201" t="s">
        <v>132</v>
      </c>
      <c r="E206" s="223" t="s">
        <v>1</v>
      </c>
      <c r="F206" s="224" t="s">
        <v>137</v>
      </c>
      <c r="G206" s="222"/>
      <c r="H206" s="225">
        <v>44.5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132</v>
      </c>
      <c r="AU206" s="231" t="s">
        <v>85</v>
      </c>
      <c r="AV206" s="14" t="s">
        <v>122</v>
      </c>
      <c r="AW206" s="14" t="s">
        <v>34</v>
      </c>
      <c r="AX206" s="14" t="s">
        <v>83</v>
      </c>
      <c r="AY206" s="231" t="s">
        <v>115</v>
      </c>
    </row>
    <row r="207" spans="2:65" s="11" customFormat="1" ht="22.9" customHeight="1">
      <c r="B207" s="170"/>
      <c r="C207" s="171"/>
      <c r="D207" s="172" t="s">
        <v>77</v>
      </c>
      <c r="E207" s="184" t="s">
        <v>161</v>
      </c>
      <c r="F207" s="184" t="s">
        <v>304</v>
      </c>
      <c r="G207" s="171"/>
      <c r="H207" s="171"/>
      <c r="I207" s="174"/>
      <c r="J207" s="185">
        <f>BK207</f>
        <v>0</v>
      </c>
      <c r="K207" s="171"/>
      <c r="L207" s="176"/>
      <c r="M207" s="177"/>
      <c r="N207" s="178"/>
      <c r="O207" s="178"/>
      <c r="P207" s="179">
        <f>SUM(P208:P218)</f>
        <v>0</v>
      </c>
      <c r="Q207" s="178"/>
      <c r="R207" s="179">
        <f>SUM(R208:R218)</f>
        <v>1.855089E-2</v>
      </c>
      <c r="S207" s="178"/>
      <c r="T207" s="180">
        <f>SUM(T208:T218)</f>
        <v>25.725311000000001</v>
      </c>
      <c r="AR207" s="181" t="s">
        <v>83</v>
      </c>
      <c r="AT207" s="182" t="s">
        <v>77</v>
      </c>
      <c r="AU207" s="182" t="s">
        <v>83</v>
      </c>
      <c r="AY207" s="181" t="s">
        <v>115</v>
      </c>
      <c r="BK207" s="183">
        <f>SUM(BK208:BK218)</f>
        <v>0</v>
      </c>
    </row>
    <row r="208" spans="2:65" s="1" customFormat="1" ht="24" customHeight="1">
      <c r="B208" s="33"/>
      <c r="C208" s="186" t="s">
        <v>305</v>
      </c>
      <c r="D208" s="186" t="s">
        <v>117</v>
      </c>
      <c r="E208" s="187" t="s">
        <v>306</v>
      </c>
      <c r="F208" s="188" t="s">
        <v>307</v>
      </c>
      <c r="G208" s="189" t="s">
        <v>308</v>
      </c>
      <c r="H208" s="190">
        <v>13.458</v>
      </c>
      <c r="I208" s="191"/>
      <c r="J208" s="192">
        <f>ROUND(I208*H208,2)</f>
        <v>0</v>
      </c>
      <c r="K208" s="188" t="s">
        <v>239</v>
      </c>
      <c r="L208" s="37"/>
      <c r="M208" s="193" t="s">
        <v>1</v>
      </c>
      <c r="N208" s="194" t="s">
        <v>43</v>
      </c>
      <c r="O208" s="65"/>
      <c r="P208" s="195">
        <f>O208*H208</f>
        <v>0</v>
      </c>
      <c r="Q208" s="195">
        <v>1.7000000000000001E-4</v>
      </c>
      <c r="R208" s="195">
        <f>Q208*H208</f>
        <v>2.2878600000000001E-3</v>
      </c>
      <c r="S208" s="195">
        <v>0</v>
      </c>
      <c r="T208" s="196">
        <f>S208*H208</f>
        <v>0</v>
      </c>
      <c r="AR208" s="197" t="s">
        <v>122</v>
      </c>
      <c r="AT208" s="197" t="s">
        <v>117</v>
      </c>
      <c r="AU208" s="197" t="s">
        <v>85</v>
      </c>
      <c r="AY208" s="16" t="s">
        <v>115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6" t="s">
        <v>83</v>
      </c>
      <c r="BK208" s="198">
        <f>ROUND(I208*H208,2)</f>
        <v>0</v>
      </c>
      <c r="BL208" s="16" t="s">
        <v>122</v>
      </c>
      <c r="BM208" s="197" t="s">
        <v>309</v>
      </c>
    </row>
    <row r="209" spans="2:65" s="1" customFormat="1" ht="19.5">
      <c r="B209" s="33"/>
      <c r="C209" s="34"/>
      <c r="D209" s="201" t="s">
        <v>171</v>
      </c>
      <c r="E209" s="34"/>
      <c r="F209" s="232" t="s">
        <v>310</v>
      </c>
      <c r="G209" s="34"/>
      <c r="H209" s="34"/>
      <c r="I209" s="104"/>
      <c r="J209" s="34"/>
      <c r="K209" s="34"/>
      <c r="L209" s="37"/>
      <c r="M209" s="233"/>
      <c r="N209" s="65"/>
      <c r="O209" s="65"/>
      <c r="P209" s="65"/>
      <c r="Q209" s="65"/>
      <c r="R209" s="65"/>
      <c r="S209" s="65"/>
      <c r="T209" s="66"/>
      <c r="AT209" s="16" t="s">
        <v>171</v>
      </c>
      <c r="AU209" s="16" t="s">
        <v>85</v>
      </c>
    </row>
    <row r="210" spans="2:65" s="13" customFormat="1" ht="11.25">
      <c r="B210" s="210"/>
      <c r="C210" s="211"/>
      <c r="D210" s="201" t="s">
        <v>132</v>
      </c>
      <c r="E210" s="212" t="s">
        <v>1</v>
      </c>
      <c r="F210" s="213" t="s">
        <v>311</v>
      </c>
      <c r="G210" s="211"/>
      <c r="H210" s="214">
        <v>13.458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132</v>
      </c>
      <c r="AU210" s="220" t="s">
        <v>85</v>
      </c>
      <c r="AV210" s="13" t="s">
        <v>85</v>
      </c>
      <c r="AW210" s="13" t="s">
        <v>34</v>
      </c>
      <c r="AX210" s="13" t="s">
        <v>83</v>
      </c>
      <c r="AY210" s="220" t="s">
        <v>115</v>
      </c>
    </row>
    <row r="211" spans="2:65" s="1" customFormat="1" ht="36" customHeight="1">
      <c r="B211" s="33"/>
      <c r="C211" s="186" t="s">
        <v>312</v>
      </c>
      <c r="D211" s="186" t="s">
        <v>117</v>
      </c>
      <c r="E211" s="187" t="s">
        <v>313</v>
      </c>
      <c r="F211" s="188" t="s">
        <v>314</v>
      </c>
      <c r="G211" s="189" t="s">
        <v>120</v>
      </c>
      <c r="H211" s="190">
        <v>1.284</v>
      </c>
      <c r="I211" s="191"/>
      <c r="J211" s="192">
        <f>ROUND(I211*H211,2)</f>
        <v>0</v>
      </c>
      <c r="K211" s="188" t="s">
        <v>239</v>
      </c>
      <c r="L211" s="37"/>
      <c r="M211" s="193" t="s">
        <v>1</v>
      </c>
      <c r="N211" s="194" t="s">
        <v>43</v>
      </c>
      <c r="O211" s="65"/>
      <c r="P211" s="195">
        <f>O211*H211</f>
        <v>0</v>
      </c>
      <c r="Q211" s="195">
        <v>6.3000000000000003E-4</v>
      </c>
      <c r="R211" s="195">
        <f>Q211*H211</f>
        <v>8.0892000000000008E-4</v>
      </c>
      <c r="S211" s="195">
        <v>0</v>
      </c>
      <c r="T211" s="196">
        <f>S211*H211</f>
        <v>0</v>
      </c>
      <c r="AR211" s="197" t="s">
        <v>122</v>
      </c>
      <c r="AT211" s="197" t="s">
        <v>117</v>
      </c>
      <c r="AU211" s="197" t="s">
        <v>85</v>
      </c>
      <c r="AY211" s="16" t="s">
        <v>115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6" t="s">
        <v>83</v>
      </c>
      <c r="BK211" s="198">
        <f>ROUND(I211*H211,2)</f>
        <v>0</v>
      </c>
      <c r="BL211" s="16" t="s">
        <v>122</v>
      </c>
      <c r="BM211" s="197" t="s">
        <v>315</v>
      </c>
    </row>
    <row r="212" spans="2:65" s="13" customFormat="1" ht="11.25">
      <c r="B212" s="210"/>
      <c r="C212" s="211"/>
      <c r="D212" s="201" t="s">
        <v>132</v>
      </c>
      <c r="E212" s="212" t="s">
        <v>1</v>
      </c>
      <c r="F212" s="213" t="s">
        <v>316</v>
      </c>
      <c r="G212" s="211"/>
      <c r="H212" s="214">
        <v>1.284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132</v>
      </c>
      <c r="AU212" s="220" t="s">
        <v>85</v>
      </c>
      <c r="AV212" s="13" t="s">
        <v>85</v>
      </c>
      <c r="AW212" s="13" t="s">
        <v>34</v>
      </c>
      <c r="AX212" s="13" t="s">
        <v>83</v>
      </c>
      <c r="AY212" s="220" t="s">
        <v>115</v>
      </c>
    </row>
    <row r="213" spans="2:65" s="1" customFormat="1" ht="60" customHeight="1">
      <c r="B213" s="33"/>
      <c r="C213" s="186" t="s">
        <v>317</v>
      </c>
      <c r="D213" s="186" t="s">
        <v>117</v>
      </c>
      <c r="E213" s="187" t="s">
        <v>318</v>
      </c>
      <c r="F213" s="188" t="s">
        <v>319</v>
      </c>
      <c r="G213" s="189" t="s">
        <v>130</v>
      </c>
      <c r="H213" s="190">
        <v>10.513</v>
      </c>
      <c r="I213" s="191"/>
      <c r="J213" s="192">
        <f>ROUND(I213*H213,2)</f>
        <v>0</v>
      </c>
      <c r="K213" s="188" t="s">
        <v>1</v>
      </c>
      <c r="L213" s="37"/>
      <c r="M213" s="193" t="s">
        <v>1</v>
      </c>
      <c r="N213" s="194" t="s">
        <v>43</v>
      </c>
      <c r="O213" s="65"/>
      <c r="P213" s="195">
        <f>O213*H213</f>
        <v>0</v>
      </c>
      <c r="Q213" s="195">
        <v>1.47E-3</v>
      </c>
      <c r="R213" s="195">
        <f>Q213*H213</f>
        <v>1.545411E-2</v>
      </c>
      <c r="S213" s="195">
        <v>2.4470000000000001</v>
      </c>
      <c r="T213" s="196">
        <f>S213*H213</f>
        <v>25.725311000000001</v>
      </c>
      <c r="AR213" s="197" t="s">
        <v>122</v>
      </c>
      <c r="AT213" s="197" t="s">
        <v>117</v>
      </c>
      <c r="AU213" s="197" t="s">
        <v>85</v>
      </c>
      <c r="AY213" s="16" t="s">
        <v>115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6" t="s">
        <v>83</v>
      </c>
      <c r="BK213" s="198">
        <f>ROUND(I213*H213,2)</f>
        <v>0</v>
      </c>
      <c r="BL213" s="16" t="s">
        <v>122</v>
      </c>
      <c r="BM213" s="197" t="s">
        <v>320</v>
      </c>
    </row>
    <row r="214" spans="2:65" s="12" customFormat="1" ht="11.25">
      <c r="B214" s="199"/>
      <c r="C214" s="200"/>
      <c r="D214" s="201" t="s">
        <v>132</v>
      </c>
      <c r="E214" s="202" t="s">
        <v>1</v>
      </c>
      <c r="F214" s="203" t="s">
        <v>321</v>
      </c>
      <c r="G214" s="200"/>
      <c r="H214" s="202" t="s">
        <v>1</v>
      </c>
      <c r="I214" s="204"/>
      <c r="J214" s="200"/>
      <c r="K214" s="200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132</v>
      </c>
      <c r="AU214" s="209" t="s">
        <v>85</v>
      </c>
      <c r="AV214" s="12" t="s">
        <v>83</v>
      </c>
      <c r="AW214" s="12" t="s">
        <v>34</v>
      </c>
      <c r="AX214" s="12" t="s">
        <v>78</v>
      </c>
      <c r="AY214" s="209" t="s">
        <v>115</v>
      </c>
    </row>
    <row r="215" spans="2:65" s="13" customFormat="1" ht="11.25">
      <c r="B215" s="210"/>
      <c r="C215" s="211"/>
      <c r="D215" s="201" t="s">
        <v>132</v>
      </c>
      <c r="E215" s="212" t="s">
        <v>1</v>
      </c>
      <c r="F215" s="213" t="s">
        <v>322</v>
      </c>
      <c r="G215" s="211"/>
      <c r="H215" s="214">
        <v>4.5359999999999996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132</v>
      </c>
      <c r="AU215" s="220" t="s">
        <v>85</v>
      </c>
      <c r="AV215" s="13" t="s">
        <v>85</v>
      </c>
      <c r="AW215" s="13" t="s">
        <v>34</v>
      </c>
      <c r="AX215" s="13" t="s">
        <v>78</v>
      </c>
      <c r="AY215" s="220" t="s">
        <v>115</v>
      </c>
    </row>
    <row r="216" spans="2:65" s="12" customFormat="1" ht="11.25">
      <c r="B216" s="199"/>
      <c r="C216" s="200"/>
      <c r="D216" s="201" t="s">
        <v>132</v>
      </c>
      <c r="E216" s="202" t="s">
        <v>1</v>
      </c>
      <c r="F216" s="203" t="s">
        <v>323</v>
      </c>
      <c r="G216" s="200"/>
      <c r="H216" s="202" t="s">
        <v>1</v>
      </c>
      <c r="I216" s="204"/>
      <c r="J216" s="200"/>
      <c r="K216" s="200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132</v>
      </c>
      <c r="AU216" s="209" t="s">
        <v>85</v>
      </c>
      <c r="AV216" s="12" t="s">
        <v>83</v>
      </c>
      <c r="AW216" s="12" t="s">
        <v>34</v>
      </c>
      <c r="AX216" s="12" t="s">
        <v>78</v>
      </c>
      <c r="AY216" s="209" t="s">
        <v>115</v>
      </c>
    </row>
    <row r="217" spans="2:65" s="13" customFormat="1" ht="11.25">
      <c r="B217" s="210"/>
      <c r="C217" s="211"/>
      <c r="D217" s="201" t="s">
        <v>132</v>
      </c>
      <c r="E217" s="212" t="s">
        <v>1</v>
      </c>
      <c r="F217" s="213" t="s">
        <v>324</v>
      </c>
      <c r="G217" s="211"/>
      <c r="H217" s="214">
        <v>5.9770000000000003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132</v>
      </c>
      <c r="AU217" s="220" t="s">
        <v>85</v>
      </c>
      <c r="AV217" s="13" t="s">
        <v>85</v>
      </c>
      <c r="AW217" s="13" t="s">
        <v>34</v>
      </c>
      <c r="AX217" s="13" t="s">
        <v>78</v>
      </c>
      <c r="AY217" s="220" t="s">
        <v>115</v>
      </c>
    </row>
    <row r="218" spans="2:65" s="14" customFormat="1" ht="11.25">
      <c r="B218" s="221"/>
      <c r="C218" s="222"/>
      <c r="D218" s="201" t="s">
        <v>132</v>
      </c>
      <c r="E218" s="223" t="s">
        <v>1</v>
      </c>
      <c r="F218" s="224" t="s">
        <v>137</v>
      </c>
      <c r="G218" s="222"/>
      <c r="H218" s="225">
        <v>10.513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132</v>
      </c>
      <c r="AU218" s="231" t="s">
        <v>85</v>
      </c>
      <c r="AV218" s="14" t="s">
        <v>122</v>
      </c>
      <c r="AW218" s="14" t="s">
        <v>34</v>
      </c>
      <c r="AX218" s="14" t="s">
        <v>83</v>
      </c>
      <c r="AY218" s="231" t="s">
        <v>115</v>
      </c>
    </row>
    <row r="219" spans="2:65" s="11" customFormat="1" ht="22.9" customHeight="1">
      <c r="B219" s="170"/>
      <c r="C219" s="171"/>
      <c r="D219" s="172" t="s">
        <v>77</v>
      </c>
      <c r="E219" s="184" t="s">
        <v>325</v>
      </c>
      <c r="F219" s="184" t="s">
        <v>326</v>
      </c>
      <c r="G219" s="171"/>
      <c r="H219" s="171"/>
      <c r="I219" s="174"/>
      <c r="J219" s="185">
        <f>BK219</f>
        <v>0</v>
      </c>
      <c r="K219" s="171"/>
      <c r="L219" s="176"/>
      <c r="M219" s="177"/>
      <c r="N219" s="178"/>
      <c r="O219" s="178"/>
      <c r="P219" s="179">
        <f>SUM(P220:P224)</f>
        <v>0</v>
      </c>
      <c r="Q219" s="178"/>
      <c r="R219" s="179">
        <f>SUM(R220:R224)</f>
        <v>0</v>
      </c>
      <c r="S219" s="178"/>
      <c r="T219" s="180">
        <f>SUM(T220:T224)</f>
        <v>0</v>
      </c>
      <c r="AR219" s="181" t="s">
        <v>83</v>
      </c>
      <c r="AT219" s="182" t="s">
        <v>77</v>
      </c>
      <c r="AU219" s="182" t="s">
        <v>83</v>
      </c>
      <c r="AY219" s="181" t="s">
        <v>115</v>
      </c>
      <c r="BK219" s="183">
        <f>SUM(BK220:BK224)</f>
        <v>0</v>
      </c>
    </row>
    <row r="220" spans="2:65" s="1" customFormat="1" ht="24" customHeight="1">
      <c r="B220" s="33"/>
      <c r="C220" s="186" t="s">
        <v>327</v>
      </c>
      <c r="D220" s="186" t="s">
        <v>117</v>
      </c>
      <c r="E220" s="187" t="s">
        <v>328</v>
      </c>
      <c r="F220" s="188" t="s">
        <v>329</v>
      </c>
      <c r="G220" s="189" t="s">
        <v>238</v>
      </c>
      <c r="H220" s="190">
        <v>25.725000000000001</v>
      </c>
      <c r="I220" s="191"/>
      <c r="J220" s="192">
        <f>ROUND(I220*H220,2)</f>
        <v>0</v>
      </c>
      <c r="K220" s="188" t="s">
        <v>121</v>
      </c>
      <c r="L220" s="37"/>
      <c r="M220" s="193" t="s">
        <v>1</v>
      </c>
      <c r="N220" s="194" t="s">
        <v>43</v>
      </c>
      <c r="O220" s="65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AR220" s="197" t="s">
        <v>122</v>
      </c>
      <c r="AT220" s="197" t="s">
        <v>117</v>
      </c>
      <c r="AU220" s="197" t="s">
        <v>85</v>
      </c>
      <c r="AY220" s="16" t="s">
        <v>115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6" t="s">
        <v>83</v>
      </c>
      <c r="BK220" s="198">
        <f>ROUND(I220*H220,2)</f>
        <v>0</v>
      </c>
      <c r="BL220" s="16" t="s">
        <v>122</v>
      </c>
      <c r="BM220" s="197" t="s">
        <v>330</v>
      </c>
    </row>
    <row r="221" spans="2:65" s="1" customFormat="1" ht="24" customHeight="1">
      <c r="B221" s="33"/>
      <c r="C221" s="186" t="s">
        <v>331</v>
      </c>
      <c r="D221" s="186" t="s">
        <v>117</v>
      </c>
      <c r="E221" s="187" t="s">
        <v>332</v>
      </c>
      <c r="F221" s="188" t="s">
        <v>333</v>
      </c>
      <c r="G221" s="189" t="s">
        <v>238</v>
      </c>
      <c r="H221" s="190">
        <v>25.725000000000001</v>
      </c>
      <c r="I221" s="191"/>
      <c r="J221" s="192">
        <f>ROUND(I221*H221,2)</f>
        <v>0</v>
      </c>
      <c r="K221" s="188" t="s">
        <v>121</v>
      </c>
      <c r="L221" s="37"/>
      <c r="M221" s="193" t="s">
        <v>1</v>
      </c>
      <c r="N221" s="194" t="s">
        <v>43</v>
      </c>
      <c r="O221" s="65"/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AR221" s="197" t="s">
        <v>122</v>
      </c>
      <c r="AT221" s="197" t="s">
        <v>117</v>
      </c>
      <c r="AU221" s="197" t="s">
        <v>85</v>
      </c>
      <c r="AY221" s="16" t="s">
        <v>115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6" t="s">
        <v>83</v>
      </c>
      <c r="BK221" s="198">
        <f>ROUND(I221*H221,2)</f>
        <v>0</v>
      </c>
      <c r="BL221" s="16" t="s">
        <v>122</v>
      </c>
      <c r="BM221" s="197" t="s">
        <v>334</v>
      </c>
    </row>
    <row r="222" spans="2:65" s="1" customFormat="1" ht="36" customHeight="1">
      <c r="B222" s="33"/>
      <c r="C222" s="186" t="s">
        <v>335</v>
      </c>
      <c r="D222" s="186" t="s">
        <v>117</v>
      </c>
      <c r="E222" s="187" t="s">
        <v>336</v>
      </c>
      <c r="F222" s="188" t="s">
        <v>337</v>
      </c>
      <c r="G222" s="189" t="s">
        <v>238</v>
      </c>
      <c r="H222" s="190">
        <v>334.42500000000001</v>
      </c>
      <c r="I222" s="191"/>
      <c r="J222" s="192">
        <f>ROUND(I222*H222,2)</f>
        <v>0</v>
      </c>
      <c r="K222" s="188" t="s">
        <v>121</v>
      </c>
      <c r="L222" s="37"/>
      <c r="M222" s="193" t="s">
        <v>1</v>
      </c>
      <c r="N222" s="194" t="s">
        <v>43</v>
      </c>
      <c r="O222" s="65"/>
      <c r="P222" s="195">
        <f>O222*H222</f>
        <v>0</v>
      </c>
      <c r="Q222" s="195">
        <v>0</v>
      </c>
      <c r="R222" s="195">
        <f>Q222*H222</f>
        <v>0</v>
      </c>
      <c r="S222" s="195">
        <v>0</v>
      </c>
      <c r="T222" s="196">
        <f>S222*H222</f>
        <v>0</v>
      </c>
      <c r="AR222" s="197" t="s">
        <v>122</v>
      </c>
      <c r="AT222" s="197" t="s">
        <v>117</v>
      </c>
      <c r="AU222" s="197" t="s">
        <v>85</v>
      </c>
      <c r="AY222" s="16" t="s">
        <v>115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6" t="s">
        <v>83</v>
      </c>
      <c r="BK222" s="198">
        <f>ROUND(I222*H222,2)</f>
        <v>0</v>
      </c>
      <c r="BL222" s="16" t="s">
        <v>122</v>
      </c>
      <c r="BM222" s="197" t="s">
        <v>338</v>
      </c>
    </row>
    <row r="223" spans="2:65" s="13" customFormat="1" ht="11.25">
      <c r="B223" s="210"/>
      <c r="C223" s="211"/>
      <c r="D223" s="201" t="s">
        <v>132</v>
      </c>
      <c r="E223" s="212" t="s">
        <v>1</v>
      </c>
      <c r="F223" s="213" t="s">
        <v>339</v>
      </c>
      <c r="G223" s="211"/>
      <c r="H223" s="214">
        <v>334.42500000000001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132</v>
      </c>
      <c r="AU223" s="220" t="s">
        <v>85</v>
      </c>
      <c r="AV223" s="13" t="s">
        <v>85</v>
      </c>
      <c r="AW223" s="13" t="s">
        <v>34</v>
      </c>
      <c r="AX223" s="13" t="s">
        <v>83</v>
      </c>
      <c r="AY223" s="220" t="s">
        <v>115</v>
      </c>
    </row>
    <row r="224" spans="2:65" s="1" customFormat="1" ht="36" customHeight="1">
      <c r="B224" s="33"/>
      <c r="C224" s="186" t="s">
        <v>340</v>
      </c>
      <c r="D224" s="186" t="s">
        <v>117</v>
      </c>
      <c r="E224" s="187" t="s">
        <v>341</v>
      </c>
      <c r="F224" s="188" t="s">
        <v>342</v>
      </c>
      <c r="G224" s="189" t="s">
        <v>238</v>
      </c>
      <c r="H224" s="190">
        <v>25.725000000000001</v>
      </c>
      <c r="I224" s="191"/>
      <c r="J224" s="192">
        <f>ROUND(I224*H224,2)</f>
        <v>0</v>
      </c>
      <c r="K224" s="188" t="s">
        <v>121</v>
      </c>
      <c r="L224" s="37"/>
      <c r="M224" s="193" t="s">
        <v>1</v>
      </c>
      <c r="N224" s="194" t="s">
        <v>43</v>
      </c>
      <c r="O224" s="65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AR224" s="197" t="s">
        <v>122</v>
      </c>
      <c r="AT224" s="197" t="s">
        <v>117</v>
      </c>
      <c r="AU224" s="197" t="s">
        <v>85</v>
      </c>
      <c r="AY224" s="16" t="s">
        <v>115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6" t="s">
        <v>83</v>
      </c>
      <c r="BK224" s="198">
        <f>ROUND(I224*H224,2)</f>
        <v>0</v>
      </c>
      <c r="BL224" s="16" t="s">
        <v>122</v>
      </c>
      <c r="BM224" s="197" t="s">
        <v>343</v>
      </c>
    </row>
    <row r="225" spans="2:65" s="11" customFormat="1" ht="25.9" customHeight="1">
      <c r="B225" s="170"/>
      <c r="C225" s="171"/>
      <c r="D225" s="172" t="s">
        <v>77</v>
      </c>
      <c r="E225" s="173" t="s">
        <v>344</v>
      </c>
      <c r="F225" s="173" t="s">
        <v>345</v>
      </c>
      <c r="G225" s="171"/>
      <c r="H225" s="171"/>
      <c r="I225" s="174"/>
      <c r="J225" s="175">
        <f>BK225</f>
        <v>0</v>
      </c>
      <c r="K225" s="171"/>
      <c r="L225" s="176"/>
      <c r="M225" s="177"/>
      <c r="N225" s="178"/>
      <c r="O225" s="178"/>
      <c r="P225" s="179">
        <f>SUM(P226:P240)</f>
        <v>0</v>
      </c>
      <c r="Q225" s="178"/>
      <c r="R225" s="179">
        <f>SUM(R226:R240)</f>
        <v>0</v>
      </c>
      <c r="S225" s="178"/>
      <c r="T225" s="180">
        <f>SUM(T226:T240)</f>
        <v>0</v>
      </c>
      <c r="AR225" s="181" t="s">
        <v>122</v>
      </c>
      <c r="AT225" s="182" t="s">
        <v>77</v>
      </c>
      <c r="AU225" s="182" t="s">
        <v>78</v>
      </c>
      <c r="AY225" s="181" t="s">
        <v>115</v>
      </c>
      <c r="BK225" s="183">
        <f>SUM(BK226:BK240)</f>
        <v>0</v>
      </c>
    </row>
    <row r="226" spans="2:65" s="1" customFormat="1" ht="16.5" customHeight="1">
      <c r="B226" s="33"/>
      <c r="C226" s="186" t="s">
        <v>346</v>
      </c>
      <c r="D226" s="186" t="s">
        <v>117</v>
      </c>
      <c r="E226" s="187" t="s">
        <v>347</v>
      </c>
      <c r="F226" s="188" t="s">
        <v>348</v>
      </c>
      <c r="G226" s="189" t="s">
        <v>349</v>
      </c>
      <c r="H226" s="190">
        <v>1</v>
      </c>
      <c r="I226" s="191"/>
      <c r="J226" s="192">
        <f>ROUND(I226*H226,2)</f>
        <v>0</v>
      </c>
      <c r="K226" s="188" t="s">
        <v>1</v>
      </c>
      <c r="L226" s="37"/>
      <c r="M226" s="193" t="s">
        <v>1</v>
      </c>
      <c r="N226" s="194" t="s">
        <v>43</v>
      </c>
      <c r="O226" s="65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AR226" s="197" t="s">
        <v>350</v>
      </c>
      <c r="AT226" s="197" t="s">
        <v>117</v>
      </c>
      <c r="AU226" s="197" t="s">
        <v>83</v>
      </c>
      <c r="AY226" s="16" t="s">
        <v>115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6" t="s">
        <v>83</v>
      </c>
      <c r="BK226" s="198">
        <f>ROUND(I226*H226,2)</f>
        <v>0</v>
      </c>
      <c r="BL226" s="16" t="s">
        <v>350</v>
      </c>
      <c r="BM226" s="197" t="s">
        <v>351</v>
      </c>
    </row>
    <row r="227" spans="2:65" s="1" customFormat="1" ht="29.25">
      <c r="B227" s="33"/>
      <c r="C227" s="34"/>
      <c r="D227" s="201" t="s">
        <v>171</v>
      </c>
      <c r="E227" s="34"/>
      <c r="F227" s="232" t="s">
        <v>352</v>
      </c>
      <c r="G227" s="34"/>
      <c r="H227" s="34"/>
      <c r="I227" s="104"/>
      <c r="J227" s="34"/>
      <c r="K227" s="34"/>
      <c r="L227" s="37"/>
      <c r="M227" s="233"/>
      <c r="N227" s="65"/>
      <c r="O227" s="65"/>
      <c r="P227" s="65"/>
      <c r="Q227" s="65"/>
      <c r="R227" s="65"/>
      <c r="S227" s="65"/>
      <c r="T227" s="66"/>
      <c r="AT227" s="16" t="s">
        <v>171</v>
      </c>
      <c r="AU227" s="16" t="s">
        <v>83</v>
      </c>
    </row>
    <row r="228" spans="2:65" s="1" customFormat="1" ht="24" customHeight="1">
      <c r="B228" s="33"/>
      <c r="C228" s="186" t="s">
        <v>353</v>
      </c>
      <c r="D228" s="186" t="s">
        <v>117</v>
      </c>
      <c r="E228" s="187" t="s">
        <v>354</v>
      </c>
      <c r="F228" s="188" t="s">
        <v>355</v>
      </c>
      <c r="G228" s="189" t="s">
        <v>349</v>
      </c>
      <c r="H228" s="190">
        <v>1</v>
      </c>
      <c r="I228" s="191"/>
      <c r="J228" s="192">
        <f>ROUND(I228*H228,2)</f>
        <v>0</v>
      </c>
      <c r="K228" s="188" t="s">
        <v>1</v>
      </c>
      <c r="L228" s="37"/>
      <c r="M228" s="193" t="s">
        <v>1</v>
      </c>
      <c r="N228" s="194" t="s">
        <v>43</v>
      </c>
      <c r="O228" s="65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AR228" s="197" t="s">
        <v>350</v>
      </c>
      <c r="AT228" s="197" t="s">
        <v>117</v>
      </c>
      <c r="AU228" s="197" t="s">
        <v>83</v>
      </c>
      <c r="AY228" s="16" t="s">
        <v>115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6" t="s">
        <v>83</v>
      </c>
      <c r="BK228" s="198">
        <f>ROUND(I228*H228,2)</f>
        <v>0</v>
      </c>
      <c r="BL228" s="16" t="s">
        <v>350</v>
      </c>
      <c r="BM228" s="197" t="s">
        <v>356</v>
      </c>
    </row>
    <row r="229" spans="2:65" s="1" customFormat="1" ht="19.5">
      <c r="B229" s="33"/>
      <c r="C229" s="34"/>
      <c r="D229" s="201" t="s">
        <v>171</v>
      </c>
      <c r="E229" s="34"/>
      <c r="F229" s="232" t="s">
        <v>357</v>
      </c>
      <c r="G229" s="34"/>
      <c r="H229" s="34"/>
      <c r="I229" s="104"/>
      <c r="J229" s="34"/>
      <c r="K229" s="34"/>
      <c r="L229" s="37"/>
      <c r="M229" s="233"/>
      <c r="N229" s="65"/>
      <c r="O229" s="65"/>
      <c r="P229" s="65"/>
      <c r="Q229" s="65"/>
      <c r="R229" s="65"/>
      <c r="S229" s="65"/>
      <c r="T229" s="66"/>
      <c r="AT229" s="16" t="s">
        <v>171</v>
      </c>
      <c r="AU229" s="16" t="s">
        <v>83</v>
      </c>
    </row>
    <row r="230" spans="2:65" s="1" customFormat="1" ht="48" customHeight="1">
      <c r="B230" s="33"/>
      <c r="C230" s="186" t="s">
        <v>358</v>
      </c>
      <c r="D230" s="186" t="s">
        <v>117</v>
      </c>
      <c r="E230" s="187" t="s">
        <v>359</v>
      </c>
      <c r="F230" s="188" t="s">
        <v>360</v>
      </c>
      <c r="G230" s="189" t="s">
        <v>349</v>
      </c>
      <c r="H230" s="190">
        <v>1</v>
      </c>
      <c r="I230" s="191"/>
      <c r="J230" s="192">
        <f t="shared" ref="J230:J240" si="0">ROUND(I230*H230,2)</f>
        <v>0</v>
      </c>
      <c r="K230" s="188" t="s">
        <v>1</v>
      </c>
      <c r="L230" s="37"/>
      <c r="M230" s="193" t="s">
        <v>1</v>
      </c>
      <c r="N230" s="194" t="s">
        <v>43</v>
      </c>
      <c r="O230" s="65"/>
      <c r="P230" s="195">
        <f t="shared" ref="P230:P240" si="1">O230*H230</f>
        <v>0</v>
      </c>
      <c r="Q230" s="195">
        <v>0</v>
      </c>
      <c r="R230" s="195">
        <f t="shared" ref="R230:R240" si="2">Q230*H230</f>
        <v>0</v>
      </c>
      <c r="S230" s="195">
        <v>0</v>
      </c>
      <c r="T230" s="196">
        <f t="shared" ref="T230:T240" si="3">S230*H230</f>
        <v>0</v>
      </c>
      <c r="AR230" s="197" t="s">
        <v>350</v>
      </c>
      <c r="AT230" s="197" t="s">
        <v>117</v>
      </c>
      <c r="AU230" s="197" t="s">
        <v>83</v>
      </c>
      <c r="AY230" s="16" t="s">
        <v>115</v>
      </c>
      <c r="BE230" s="198">
        <f t="shared" ref="BE230:BE240" si="4">IF(N230="základní",J230,0)</f>
        <v>0</v>
      </c>
      <c r="BF230" s="198">
        <f t="shared" ref="BF230:BF240" si="5">IF(N230="snížená",J230,0)</f>
        <v>0</v>
      </c>
      <c r="BG230" s="198">
        <f t="shared" ref="BG230:BG240" si="6">IF(N230="zákl. přenesená",J230,0)</f>
        <v>0</v>
      </c>
      <c r="BH230" s="198">
        <f t="shared" ref="BH230:BH240" si="7">IF(N230="sníž. přenesená",J230,0)</f>
        <v>0</v>
      </c>
      <c r="BI230" s="198">
        <f t="shared" ref="BI230:BI240" si="8">IF(N230="nulová",J230,0)</f>
        <v>0</v>
      </c>
      <c r="BJ230" s="16" t="s">
        <v>83</v>
      </c>
      <c r="BK230" s="198">
        <f t="shared" ref="BK230:BK240" si="9">ROUND(I230*H230,2)</f>
        <v>0</v>
      </c>
      <c r="BL230" s="16" t="s">
        <v>350</v>
      </c>
      <c r="BM230" s="197" t="s">
        <v>361</v>
      </c>
    </row>
    <row r="231" spans="2:65" s="1" customFormat="1" ht="16.5" customHeight="1">
      <c r="B231" s="33"/>
      <c r="C231" s="186" t="s">
        <v>362</v>
      </c>
      <c r="D231" s="186" t="s">
        <v>117</v>
      </c>
      <c r="E231" s="187" t="s">
        <v>363</v>
      </c>
      <c r="F231" s="188" t="s">
        <v>364</v>
      </c>
      <c r="G231" s="189" t="s">
        <v>349</v>
      </c>
      <c r="H231" s="190">
        <v>1</v>
      </c>
      <c r="I231" s="191"/>
      <c r="J231" s="192">
        <f t="shared" si="0"/>
        <v>0</v>
      </c>
      <c r="K231" s="188" t="s">
        <v>1</v>
      </c>
      <c r="L231" s="37"/>
      <c r="M231" s="193" t="s">
        <v>1</v>
      </c>
      <c r="N231" s="194" t="s">
        <v>43</v>
      </c>
      <c r="O231" s="65"/>
      <c r="P231" s="195">
        <f t="shared" si="1"/>
        <v>0</v>
      </c>
      <c r="Q231" s="195">
        <v>0</v>
      </c>
      <c r="R231" s="195">
        <f t="shared" si="2"/>
        <v>0</v>
      </c>
      <c r="S231" s="195">
        <v>0</v>
      </c>
      <c r="T231" s="196">
        <f t="shared" si="3"/>
        <v>0</v>
      </c>
      <c r="AR231" s="197" t="s">
        <v>350</v>
      </c>
      <c r="AT231" s="197" t="s">
        <v>117</v>
      </c>
      <c r="AU231" s="197" t="s">
        <v>83</v>
      </c>
      <c r="AY231" s="16" t="s">
        <v>115</v>
      </c>
      <c r="BE231" s="198">
        <f t="shared" si="4"/>
        <v>0</v>
      </c>
      <c r="BF231" s="198">
        <f t="shared" si="5"/>
        <v>0</v>
      </c>
      <c r="BG231" s="198">
        <f t="shared" si="6"/>
        <v>0</v>
      </c>
      <c r="BH231" s="198">
        <f t="shared" si="7"/>
        <v>0</v>
      </c>
      <c r="BI231" s="198">
        <f t="shared" si="8"/>
        <v>0</v>
      </c>
      <c r="BJ231" s="16" t="s">
        <v>83</v>
      </c>
      <c r="BK231" s="198">
        <f t="shared" si="9"/>
        <v>0</v>
      </c>
      <c r="BL231" s="16" t="s">
        <v>350</v>
      </c>
      <c r="BM231" s="197" t="s">
        <v>365</v>
      </c>
    </row>
    <row r="232" spans="2:65" s="1" customFormat="1" ht="24" customHeight="1">
      <c r="B232" s="33"/>
      <c r="C232" s="186" t="s">
        <v>366</v>
      </c>
      <c r="D232" s="186" t="s">
        <v>117</v>
      </c>
      <c r="E232" s="187" t="s">
        <v>367</v>
      </c>
      <c r="F232" s="188" t="s">
        <v>368</v>
      </c>
      <c r="G232" s="189" t="s">
        <v>349</v>
      </c>
      <c r="H232" s="190">
        <v>1</v>
      </c>
      <c r="I232" s="191"/>
      <c r="J232" s="192">
        <f t="shared" si="0"/>
        <v>0</v>
      </c>
      <c r="K232" s="188" t="s">
        <v>1</v>
      </c>
      <c r="L232" s="37"/>
      <c r="M232" s="193" t="s">
        <v>1</v>
      </c>
      <c r="N232" s="194" t="s">
        <v>43</v>
      </c>
      <c r="O232" s="65"/>
      <c r="P232" s="195">
        <f t="shared" si="1"/>
        <v>0</v>
      </c>
      <c r="Q232" s="195">
        <v>0</v>
      </c>
      <c r="R232" s="195">
        <f t="shared" si="2"/>
        <v>0</v>
      </c>
      <c r="S232" s="195">
        <v>0</v>
      </c>
      <c r="T232" s="196">
        <f t="shared" si="3"/>
        <v>0</v>
      </c>
      <c r="AR232" s="197" t="s">
        <v>350</v>
      </c>
      <c r="AT232" s="197" t="s">
        <v>117</v>
      </c>
      <c r="AU232" s="197" t="s">
        <v>83</v>
      </c>
      <c r="AY232" s="16" t="s">
        <v>115</v>
      </c>
      <c r="BE232" s="198">
        <f t="shared" si="4"/>
        <v>0</v>
      </c>
      <c r="BF232" s="198">
        <f t="shared" si="5"/>
        <v>0</v>
      </c>
      <c r="BG232" s="198">
        <f t="shared" si="6"/>
        <v>0</v>
      </c>
      <c r="BH232" s="198">
        <f t="shared" si="7"/>
        <v>0</v>
      </c>
      <c r="BI232" s="198">
        <f t="shared" si="8"/>
        <v>0</v>
      </c>
      <c r="BJ232" s="16" t="s">
        <v>83</v>
      </c>
      <c r="BK232" s="198">
        <f t="shared" si="9"/>
        <v>0</v>
      </c>
      <c r="BL232" s="16" t="s">
        <v>350</v>
      </c>
      <c r="BM232" s="197" t="s">
        <v>369</v>
      </c>
    </row>
    <row r="233" spans="2:65" s="1" customFormat="1" ht="24" customHeight="1">
      <c r="B233" s="33"/>
      <c r="C233" s="186" t="s">
        <v>370</v>
      </c>
      <c r="D233" s="186" t="s">
        <v>117</v>
      </c>
      <c r="E233" s="187" t="s">
        <v>371</v>
      </c>
      <c r="F233" s="188" t="s">
        <v>372</v>
      </c>
      <c r="G233" s="189" t="s">
        <v>349</v>
      </c>
      <c r="H233" s="190">
        <v>1</v>
      </c>
      <c r="I233" s="191"/>
      <c r="J233" s="192">
        <f t="shared" si="0"/>
        <v>0</v>
      </c>
      <c r="K233" s="188" t="s">
        <v>1</v>
      </c>
      <c r="L233" s="37"/>
      <c r="M233" s="193" t="s">
        <v>1</v>
      </c>
      <c r="N233" s="194" t="s">
        <v>43</v>
      </c>
      <c r="O233" s="65"/>
      <c r="P233" s="195">
        <f t="shared" si="1"/>
        <v>0</v>
      </c>
      <c r="Q233" s="195">
        <v>0</v>
      </c>
      <c r="R233" s="195">
        <f t="shared" si="2"/>
        <v>0</v>
      </c>
      <c r="S233" s="195">
        <v>0</v>
      </c>
      <c r="T233" s="196">
        <f t="shared" si="3"/>
        <v>0</v>
      </c>
      <c r="AR233" s="197" t="s">
        <v>350</v>
      </c>
      <c r="AT233" s="197" t="s">
        <v>117</v>
      </c>
      <c r="AU233" s="197" t="s">
        <v>83</v>
      </c>
      <c r="AY233" s="16" t="s">
        <v>115</v>
      </c>
      <c r="BE233" s="198">
        <f t="shared" si="4"/>
        <v>0</v>
      </c>
      <c r="BF233" s="198">
        <f t="shared" si="5"/>
        <v>0</v>
      </c>
      <c r="BG233" s="198">
        <f t="shared" si="6"/>
        <v>0</v>
      </c>
      <c r="BH233" s="198">
        <f t="shared" si="7"/>
        <v>0</v>
      </c>
      <c r="BI233" s="198">
        <f t="shared" si="8"/>
        <v>0</v>
      </c>
      <c r="BJ233" s="16" t="s">
        <v>83</v>
      </c>
      <c r="BK233" s="198">
        <f t="shared" si="9"/>
        <v>0</v>
      </c>
      <c r="BL233" s="16" t="s">
        <v>350</v>
      </c>
      <c r="BM233" s="197" t="s">
        <v>373</v>
      </c>
    </row>
    <row r="234" spans="2:65" s="1" customFormat="1" ht="24" customHeight="1">
      <c r="B234" s="33"/>
      <c r="C234" s="186" t="s">
        <v>374</v>
      </c>
      <c r="D234" s="186" t="s">
        <v>117</v>
      </c>
      <c r="E234" s="187" t="s">
        <v>375</v>
      </c>
      <c r="F234" s="188" t="s">
        <v>376</v>
      </c>
      <c r="G234" s="189" t="s">
        <v>349</v>
      </c>
      <c r="H234" s="190">
        <v>1</v>
      </c>
      <c r="I234" s="191"/>
      <c r="J234" s="192">
        <f t="shared" si="0"/>
        <v>0</v>
      </c>
      <c r="K234" s="188" t="s">
        <v>1</v>
      </c>
      <c r="L234" s="37"/>
      <c r="M234" s="193" t="s">
        <v>1</v>
      </c>
      <c r="N234" s="194" t="s">
        <v>43</v>
      </c>
      <c r="O234" s="65"/>
      <c r="P234" s="195">
        <f t="shared" si="1"/>
        <v>0</v>
      </c>
      <c r="Q234" s="195">
        <v>0</v>
      </c>
      <c r="R234" s="195">
        <f t="shared" si="2"/>
        <v>0</v>
      </c>
      <c r="S234" s="195">
        <v>0</v>
      </c>
      <c r="T234" s="196">
        <f t="shared" si="3"/>
        <v>0</v>
      </c>
      <c r="AR234" s="197" t="s">
        <v>350</v>
      </c>
      <c r="AT234" s="197" t="s">
        <v>117</v>
      </c>
      <c r="AU234" s="197" t="s">
        <v>83</v>
      </c>
      <c r="AY234" s="16" t="s">
        <v>115</v>
      </c>
      <c r="BE234" s="198">
        <f t="shared" si="4"/>
        <v>0</v>
      </c>
      <c r="BF234" s="198">
        <f t="shared" si="5"/>
        <v>0</v>
      </c>
      <c r="BG234" s="198">
        <f t="shared" si="6"/>
        <v>0</v>
      </c>
      <c r="BH234" s="198">
        <f t="shared" si="7"/>
        <v>0</v>
      </c>
      <c r="BI234" s="198">
        <f t="shared" si="8"/>
        <v>0</v>
      </c>
      <c r="BJ234" s="16" t="s">
        <v>83</v>
      </c>
      <c r="BK234" s="198">
        <f t="shared" si="9"/>
        <v>0</v>
      </c>
      <c r="BL234" s="16" t="s">
        <v>350</v>
      </c>
      <c r="BM234" s="197" t="s">
        <v>377</v>
      </c>
    </row>
    <row r="235" spans="2:65" s="1" customFormat="1" ht="36" customHeight="1">
      <c r="B235" s="33"/>
      <c r="C235" s="186" t="s">
        <v>378</v>
      </c>
      <c r="D235" s="186" t="s">
        <v>117</v>
      </c>
      <c r="E235" s="187" t="s">
        <v>379</v>
      </c>
      <c r="F235" s="188" t="s">
        <v>380</v>
      </c>
      <c r="G235" s="189" t="s">
        <v>349</v>
      </c>
      <c r="H235" s="190">
        <v>2</v>
      </c>
      <c r="I235" s="191"/>
      <c r="J235" s="192">
        <f t="shared" si="0"/>
        <v>0</v>
      </c>
      <c r="K235" s="188" t="s">
        <v>1</v>
      </c>
      <c r="L235" s="37"/>
      <c r="M235" s="193" t="s">
        <v>1</v>
      </c>
      <c r="N235" s="194" t="s">
        <v>43</v>
      </c>
      <c r="O235" s="65"/>
      <c r="P235" s="195">
        <f t="shared" si="1"/>
        <v>0</v>
      </c>
      <c r="Q235" s="195">
        <v>0</v>
      </c>
      <c r="R235" s="195">
        <f t="shared" si="2"/>
        <v>0</v>
      </c>
      <c r="S235" s="195">
        <v>0</v>
      </c>
      <c r="T235" s="196">
        <f t="shared" si="3"/>
        <v>0</v>
      </c>
      <c r="AR235" s="197" t="s">
        <v>350</v>
      </c>
      <c r="AT235" s="197" t="s">
        <v>117</v>
      </c>
      <c r="AU235" s="197" t="s">
        <v>83</v>
      </c>
      <c r="AY235" s="16" t="s">
        <v>115</v>
      </c>
      <c r="BE235" s="198">
        <f t="shared" si="4"/>
        <v>0</v>
      </c>
      <c r="BF235" s="198">
        <f t="shared" si="5"/>
        <v>0</v>
      </c>
      <c r="BG235" s="198">
        <f t="shared" si="6"/>
        <v>0</v>
      </c>
      <c r="BH235" s="198">
        <f t="shared" si="7"/>
        <v>0</v>
      </c>
      <c r="BI235" s="198">
        <f t="shared" si="8"/>
        <v>0</v>
      </c>
      <c r="BJ235" s="16" t="s">
        <v>83</v>
      </c>
      <c r="BK235" s="198">
        <f t="shared" si="9"/>
        <v>0</v>
      </c>
      <c r="BL235" s="16" t="s">
        <v>350</v>
      </c>
      <c r="BM235" s="197" t="s">
        <v>381</v>
      </c>
    </row>
    <row r="236" spans="2:65" s="1" customFormat="1" ht="24" customHeight="1">
      <c r="B236" s="33"/>
      <c r="C236" s="186" t="s">
        <v>382</v>
      </c>
      <c r="D236" s="186" t="s">
        <v>117</v>
      </c>
      <c r="E236" s="187" t="s">
        <v>383</v>
      </c>
      <c r="F236" s="188" t="s">
        <v>384</v>
      </c>
      <c r="G236" s="189" t="s">
        <v>349</v>
      </c>
      <c r="H236" s="190">
        <v>1</v>
      </c>
      <c r="I236" s="191"/>
      <c r="J236" s="192">
        <f t="shared" si="0"/>
        <v>0</v>
      </c>
      <c r="K236" s="188" t="s">
        <v>1</v>
      </c>
      <c r="L236" s="37"/>
      <c r="M236" s="193" t="s">
        <v>1</v>
      </c>
      <c r="N236" s="194" t="s">
        <v>43</v>
      </c>
      <c r="O236" s="65"/>
      <c r="P236" s="195">
        <f t="shared" si="1"/>
        <v>0</v>
      </c>
      <c r="Q236" s="195">
        <v>0</v>
      </c>
      <c r="R236" s="195">
        <f t="shared" si="2"/>
        <v>0</v>
      </c>
      <c r="S236" s="195">
        <v>0</v>
      </c>
      <c r="T236" s="196">
        <f t="shared" si="3"/>
        <v>0</v>
      </c>
      <c r="AR236" s="197" t="s">
        <v>350</v>
      </c>
      <c r="AT236" s="197" t="s">
        <v>117</v>
      </c>
      <c r="AU236" s="197" t="s">
        <v>83</v>
      </c>
      <c r="AY236" s="16" t="s">
        <v>115</v>
      </c>
      <c r="BE236" s="198">
        <f t="shared" si="4"/>
        <v>0</v>
      </c>
      <c r="BF236" s="198">
        <f t="shared" si="5"/>
        <v>0</v>
      </c>
      <c r="BG236" s="198">
        <f t="shared" si="6"/>
        <v>0</v>
      </c>
      <c r="BH236" s="198">
        <f t="shared" si="7"/>
        <v>0</v>
      </c>
      <c r="BI236" s="198">
        <f t="shared" si="8"/>
        <v>0</v>
      </c>
      <c r="BJ236" s="16" t="s">
        <v>83</v>
      </c>
      <c r="BK236" s="198">
        <f t="shared" si="9"/>
        <v>0</v>
      </c>
      <c r="BL236" s="16" t="s">
        <v>350</v>
      </c>
      <c r="BM236" s="197" t="s">
        <v>385</v>
      </c>
    </row>
    <row r="237" spans="2:65" s="1" customFormat="1" ht="24" customHeight="1">
      <c r="B237" s="33"/>
      <c r="C237" s="186" t="s">
        <v>386</v>
      </c>
      <c r="D237" s="186" t="s">
        <v>117</v>
      </c>
      <c r="E237" s="187" t="s">
        <v>387</v>
      </c>
      <c r="F237" s="188" t="s">
        <v>388</v>
      </c>
      <c r="G237" s="189" t="s">
        <v>349</v>
      </c>
      <c r="H237" s="190">
        <v>1</v>
      </c>
      <c r="I237" s="191"/>
      <c r="J237" s="192">
        <f t="shared" si="0"/>
        <v>0</v>
      </c>
      <c r="K237" s="188" t="s">
        <v>1</v>
      </c>
      <c r="L237" s="37"/>
      <c r="M237" s="193" t="s">
        <v>1</v>
      </c>
      <c r="N237" s="194" t="s">
        <v>43</v>
      </c>
      <c r="O237" s="65"/>
      <c r="P237" s="195">
        <f t="shared" si="1"/>
        <v>0</v>
      </c>
      <c r="Q237" s="195">
        <v>0</v>
      </c>
      <c r="R237" s="195">
        <f t="shared" si="2"/>
        <v>0</v>
      </c>
      <c r="S237" s="195">
        <v>0</v>
      </c>
      <c r="T237" s="196">
        <f t="shared" si="3"/>
        <v>0</v>
      </c>
      <c r="AR237" s="197" t="s">
        <v>350</v>
      </c>
      <c r="AT237" s="197" t="s">
        <v>117</v>
      </c>
      <c r="AU237" s="197" t="s">
        <v>83</v>
      </c>
      <c r="AY237" s="16" t="s">
        <v>115</v>
      </c>
      <c r="BE237" s="198">
        <f t="shared" si="4"/>
        <v>0</v>
      </c>
      <c r="BF237" s="198">
        <f t="shared" si="5"/>
        <v>0</v>
      </c>
      <c r="BG237" s="198">
        <f t="shared" si="6"/>
        <v>0</v>
      </c>
      <c r="BH237" s="198">
        <f t="shared" si="7"/>
        <v>0</v>
      </c>
      <c r="BI237" s="198">
        <f t="shared" si="8"/>
        <v>0</v>
      </c>
      <c r="BJ237" s="16" t="s">
        <v>83</v>
      </c>
      <c r="BK237" s="198">
        <f t="shared" si="9"/>
        <v>0</v>
      </c>
      <c r="BL237" s="16" t="s">
        <v>350</v>
      </c>
      <c r="BM237" s="197" t="s">
        <v>389</v>
      </c>
    </row>
    <row r="238" spans="2:65" s="1" customFormat="1" ht="36" customHeight="1">
      <c r="B238" s="33"/>
      <c r="C238" s="186" t="s">
        <v>390</v>
      </c>
      <c r="D238" s="186" t="s">
        <v>117</v>
      </c>
      <c r="E238" s="187" t="s">
        <v>391</v>
      </c>
      <c r="F238" s="188" t="s">
        <v>392</v>
      </c>
      <c r="G238" s="189" t="s">
        <v>349</v>
      </c>
      <c r="H238" s="190">
        <v>1</v>
      </c>
      <c r="I238" s="191"/>
      <c r="J238" s="192">
        <f t="shared" si="0"/>
        <v>0</v>
      </c>
      <c r="K238" s="188" t="s">
        <v>1</v>
      </c>
      <c r="L238" s="37"/>
      <c r="M238" s="193" t="s">
        <v>1</v>
      </c>
      <c r="N238" s="194" t="s">
        <v>43</v>
      </c>
      <c r="O238" s="65"/>
      <c r="P238" s="195">
        <f t="shared" si="1"/>
        <v>0</v>
      </c>
      <c r="Q238" s="195">
        <v>0</v>
      </c>
      <c r="R238" s="195">
        <f t="shared" si="2"/>
        <v>0</v>
      </c>
      <c r="S238" s="195">
        <v>0</v>
      </c>
      <c r="T238" s="196">
        <f t="shared" si="3"/>
        <v>0</v>
      </c>
      <c r="AR238" s="197" t="s">
        <v>350</v>
      </c>
      <c r="AT238" s="197" t="s">
        <v>117</v>
      </c>
      <c r="AU238" s="197" t="s">
        <v>83</v>
      </c>
      <c r="AY238" s="16" t="s">
        <v>115</v>
      </c>
      <c r="BE238" s="198">
        <f t="shared" si="4"/>
        <v>0</v>
      </c>
      <c r="BF238" s="198">
        <f t="shared" si="5"/>
        <v>0</v>
      </c>
      <c r="BG238" s="198">
        <f t="shared" si="6"/>
        <v>0</v>
      </c>
      <c r="BH238" s="198">
        <f t="shared" si="7"/>
        <v>0</v>
      </c>
      <c r="BI238" s="198">
        <f t="shared" si="8"/>
        <v>0</v>
      </c>
      <c r="BJ238" s="16" t="s">
        <v>83</v>
      </c>
      <c r="BK238" s="198">
        <f t="shared" si="9"/>
        <v>0</v>
      </c>
      <c r="BL238" s="16" t="s">
        <v>350</v>
      </c>
      <c r="BM238" s="197" t="s">
        <v>393</v>
      </c>
    </row>
    <row r="239" spans="2:65" s="1" customFormat="1" ht="24" customHeight="1">
      <c r="B239" s="33"/>
      <c r="C239" s="186" t="s">
        <v>394</v>
      </c>
      <c r="D239" s="186" t="s">
        <v>117</v>
      </c>
      <c r="E239" s="187" t="s">
        <v>395</v>
      </c>
      <c r="F239" s="188" t="s">
        <v>396</v>
      </c>
      <c r="G239" s="189" t="s">
        <v>308</v>
      </c>
      <c r="H239" s="190">
        <v>10</v>
      </c>
      <c r="I239" s="191"/>
      <c r="J239" s="192">
        <f t="shared" si="0"/>
        <v>0</v>
      </c>
      <c r="K239" s="188" t="s">
        <v>1</v>
      </c>
      <c r="L239" s="37"/>
      <c r="M239" s="193" t="s">
        <v>1</v>
      </c>
      <c r="N239" s="194" t="s">
        <v>43</v>
      </c>
      <c r="O239" s="65"/>
      <c r="P239" s="195">
        <f t="shared" si="1"/>
        <v>0</v>
      </c>
      <c r="Q239" s="195">
        <v>0</v>
      </c>
      <c r="R239" s="195">
        <f t="shared" si="2"/>
        <v>0</v>
      </c>
      <c r="S239" s="195">
        <v>0</v>
      </c>
      <c r="T239" s="196">
        <f t="shared" si="3"/>
        <v>0</v>
      </c>
      <c r="AR239" s="197" t="s">
        <v>350</v>
      </c>
      <c r="AT239" s="197" t="s">
        <v>117</v>
      </c>
      <c r="AU239" s="197" t="s">
        <v>83</v>
      </c>
      <c r="AY239" s="16" t="s">
        <v>115</v>
      </c>
      <c r="BE239" s="198">
        <f t="shared" si="4"/>
        <v>0</v>
      </c>
      <c r="BF239" s="198">
        <f t="shared" si="5"/>
        <v>0</v>
      </c>
      <c r="BG239" s="198">
        <f t="shared" si="6"/>
        <v>0</v>
      </c>
      <c r="BH239" s="198">
        <f t="shared" si="7"/>
        <v>0</v>
      </c>
      <c r="BI239" s="198">
        <f t="shared" si="8"/>
        <v>0</v>
      </c>
      <c r="BJ239" s="16" t="s">
        <v>83</v>
      </c>
      <c r="BK239" s="198">
        <f t="shared" si="9"/>
        <v>0</v>
      </c>
      <c r="BL239" s="16" t="s">
        <v>350</v>
      </c>
      <c r="BM239" s="197" t="s">
        <v>397</v>
      </c>
    </row>
    <row r="240" spans="2:65" s="1" customFormat="1" ht="36" customHeight="1">
      <c r="B240" s="33"/>
      <c r="C240" s="186" t="s">
        <v>398</v>
      </c>
      <c r="D240" s="186" t="s">
        <v>117</v>
      </c>
      <c r="E240" s="187" t="s">
        <v>399</v>
      </c>
      <c r="F240" s="188" t="s">
        <v>400</v>
      </c>
      <c r="G240" s="189" t="s">
        <v>255</v>
      </c>
      <c r="H240" s="190">
        <v>2</v>
      </c>
      <c r="I240" s="191"/>
      <c r="J240" s="192">
        <f t="shared" si="0"/>
        <v>0</v>
      </c>
      <c r="K240" s="188" t="s">
        <v>1</v>
      </c>
      <c r="L240" s="37"/>
      <c r="M240" s="244" t="s">
        <v>1</v>
      </c>
      <c r="N240" s="245" t="s">
        <v>43</v>
      </c>
      <c r="O240" s="246"/>
      <c r="P240" s="247">
        <f t="shared" si="1"/>
        <v>0</v>
      </c>
      <c r="Q240" s="247">
        <v>0</v>
      </c>
      <c r="R240" s="247">
        <f t="shared" si="2"/>
        <v>0</v>
      </c>
      <c r="S240" s="247">
        <v>0</v>
      </c>
      <c r="T240" s="248">
        <f t="shared" si="3"/>
        <v>0</v>
      </c>
      <c r="AR240" s="197" t="s">
        <v>350</v>
      </c>
      <c r="AT240" s="197" t="s">
        <v>117</v>
      </c>
      <c r="AU240" s="197" t="s">
        <v>83</v>
      </c>
      <c r="AY240" s="16" t="s">
        <v>115</v>
      </c>
      <c r="BE240" s="198">
        <f t="shared" si="4"/>
        <v>0</v>
      </c>
      <c r="BF240" s="198">
        <f t="shared" si="5"/>
        <v>0</v>
      </c>
      <c r="BG240" s="198">
        <f t="shared" si="6"/>
        <v>0</v>
      </c>
      <c r="BH240" s="198">
        <f t="shared" si="7"/>
        <v>0</v>
      </c>
      <c r="BI240" s="198">
        <f t="shared" si="8"/>
        <v>0</v>
      </c>
      <c r="BJ240" s="16" t="s">
        <v>83</v>
      </c>
      <c r="BK240" s="198">
        <f t="shared" si="9"/>
        <v>0</v>
      </c>
      <c r="BL240" s="16" t="s">
        <v>350</v>
      </c>
      <c r="BM240" s="197" t="s">
        <v>401</v>
      </c>
    </row>
    <row r="241" spans="2:12" s="1" customFormat="1" ht="6.95" customHeight="1">
      <c r="B241" s="48"/>
      <c r="C241" s="49"/>
      <c r="D241" s="49"/>
      <c r="E241" s="49"/>
      <c r="F241" s="49"/>
      <c r="G241" s="49"/>
      <c r="H241" s="49"/>
      <c r="I241" s="136"/>
      <c r="J241" s="49"/>
      <c r="K241" s="49"/>
      <c r="L241" s="37"/>
    </row>
  </sheetData>
  <sheetProtection algorithmName="SHA-512" hashValue="B9xECz6Z9I/oonCXdD5JxVhinHhV+Qg8Pc3H7ztK4pMyd7/66r7cEHk8eZSL1dlmW7De/2bRztAWjA47FG7RbA==" saltValue="rGG2OcIrb75U4/XmMM05pISB/u/dOkci8RrUKlreIx59NfgbDdu8cDJVvCAk7ZJHEg0E/yjk2zsR052LfdZZXQ==" spinCount="100000" sheet="1" objects="1" scenarios="1" formatColumns="0" formatRows="0" autoFilter="0"/>
  <autoFilter ref="C119:K240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223458 - Hážovický potok,...</vt:lpstr>
      <vt:lpstr>'223458 - Hážovický potok,...'!Názvy_tisku</vt:lpstr>
      <vt:lpstr>'Rekapitulace stavby'!Názvy_tisku</vt:lpstr>
      <vt:lpstr>'223458 - Hážovický potok,...'!Oblast_tisku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Šefčíková Jana</dc:creator>
  <cp:lastModifiedBy>Kokejlová Magdalena</cp:lastModifiedBy>
  <dcterms:created xsi:type="dcterms:W3CDTF">2020-02-25T13:05:36Z</dcterms:created>
  <dcterms:modified xsi:type="dcterms:W3CDTF">2020-05-04T12:22:46Z</dcterms:modified>
</cp:coreProperties>
</file>